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2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'BRPL'!$A$1:$S$220</definedName>
    <definedName name="_xlnm.Print_Area" localSheetId="1">'BYPL'!$A$1:$Q$172</definedName>
    <definedName name="_xlnm.Print_Area" localSheetId="8">'FINAL EX. SUMMARY'!$A$1:$Q$41</definedName>
    <definedName name="_xlnm.Print_Area" localSheetId="4">'MES'!$A$1:$Q$56</definedName>
    <definedName name="_xlnm.Print_Area" localSheetId="0">'NDPL'!$A$1:$Q$176</definedName>
    <definedName name="_xlnm.Print_Area" localSheetId="9">'PRAGATI'!$A$1:$Q$25</definedName>
    <definedName name="_xlnm.Print_Area" localSheetId="6">'ROHTAK ROAD'!$A$1:$Q$46</definedName>
  </definedNames>
  <calcPr fullCalcOnLoad="1"/>
</workbook>
</file>

<file path=xl/sharedStrings.xml><?xml version="1.0" encoding="utf-8"?>
<sst xmlns="http://schemas.openxmlformats.org/spreadsheetml/2006/main" count="1695" uniqueCount="485">
  <si>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</si>
  <si>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</si>
  <si>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</si>
  <si>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</si>
  <si>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</si>
  <si>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</si>
  <si>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</si>
  <si>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</si>
  <si>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</si>
  <si>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</si>
  <si>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</si>
  <si>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</si>
  <si>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</si>
  <si>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</si>
  <si>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</si>
  <si>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</si>
  <si>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</si>
  <si>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</si>
  <si>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</si>
  <si>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</si>
  <si>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</si>
  <si>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</si>
  <si>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</si>
  <si>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</si>
  <si>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</si>
  <si>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</si>
  <si>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</si>
  <si>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</si>
  <si>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</si>
  <si>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</si>
  <si>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</si>
  <si>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</si>
  <si>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</si>
  <si>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</si>
  <si>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</si>
  <si>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</si>
  <si>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</si>
  <si>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</si>
  <si>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</si>
  <si>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</si>
  <si>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</si>
  <si>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</si>
  <si>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</si>
  <si>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</si>
  <si>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</si>
  <si>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</si>
  <si>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</si>
  <si>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</si>
  <si>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</si>
  <si>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</si>
  <si>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</si>
  <si>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</si>
  <si>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</si>
  <si>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</si>
  <si>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</si>
  <si>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</si>
  <si>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</si>
  <si>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</si>
  <si>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</si>
  <si>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</si>
  <si>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</si>
  <si>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</si>
  <si>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</si>
  <si>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</si>
  <si>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</si>
  <si>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</si>
  <si>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</si>
  <si>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</si>
  <si>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</si>
  <si>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</si>
  <si>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</si>
  <si>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</si>
  <si>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</si>
  <si>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</si>
  <si>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</si>
  <si>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</si>
  <si>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</si>
  <si>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</si>
  <si>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</si>
  <si>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</si>
  <si>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</si>
  <si>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</si>
  <si>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</si>
  <si>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</si>
  <si>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</si>
  <si>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</si>
  <si>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</si>
  <si>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</si>
  <si>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</si>
  <si>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</si>
  <si>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</si>
  <si>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</si>
  <si>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</si>
  <si>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</si>
  <si>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</si>
  <si>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</si>
  <si>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</si>
  <si>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</si>
  <si>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</si>
  <si>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</si>
  <si>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</si>
  <si>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</si>
  <si>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</si>
  <si>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</si>
  <si>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</si>
  <si>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</si>
  <si>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</si>
  <si>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</si>
  <si>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</si>
  <si>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</si>
  <si>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</si>
  <si>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</si>
  <si>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</si>
  <si>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</si>
  <si>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</si>
  <si>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</si>
  <si>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</si>
  <si>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</si>
  <si>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</si>
  <si>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</si>
  <si>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</si>
  <si>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</si>
  <si>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</si>
  <si>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</si>
  <si>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</si>
  <si>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</si>
  <si>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</si>
  <si>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</si>
  <si>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</si>
  <si>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</si>
  <si>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</si>
  <si>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</si>
  <si>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</si>
  <si>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</si>
  <si>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</si>
  <si>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</si>
  <si>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</si>
  <si>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</si>
  <si>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</si>
  <si>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</si>
  <si>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</si>
  <si>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</si>
  <si>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</si>
  <si>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</si>
  <si>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</si>
  <si>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</si>
  <si>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</si>
  <si>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</si>
  <si>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</si>
  <si>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</si>
  <si>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</si>
  <si>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</si>
  <si>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</si>
  <si>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</si>
  <si>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</si>
  <si>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</si>
  <si>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</si>
  <si>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</si>
  <si>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</si>
  <si>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</si>
  <si>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</si>
  <si>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</si>
  <si>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</si>
  <si>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</si>
  <si>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</si>
  <si>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</si>
  <si>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</si>
  <si>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</si>
  <si>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</si>
  <si>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</si>
  <si>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</si>
  <si>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</si>
  <si>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</si>
  <si>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</si>
  <si>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</si>
  <si>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</si>
  <si>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</si>
  <si>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</si>
  <si>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</si>
  <si>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</si>
  <si>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</si>
  <si>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</si>
  <si>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</si>
  <si>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</si>
  <si>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</si>
  <si>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</si>
  <si>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</si>
  <si>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</si>
  <si>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</si>
  <si>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</si>
  <si>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</si>
  <si>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</si>
  <si>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</si>
  <si>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</si>
  <si>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</si>
  <si>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</si>
  <si>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</si>
  <si>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</si>
  <si>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</si>
  <si>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</si>
  <si>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</si>
  <si>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</si>
  <si>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</si>
  <si>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</si>
  <si>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</si>
  <si>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</si>
  <si>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</si>
  <si>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</si>
  <si>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</si>
  <si>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</si>
  <si>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</si>
  <si>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</si>
  <si>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</si>
  <si>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</si>
  <si>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</si>
  <si>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</si>
  <si>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</si>
  <si>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</si>
  <si>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</si>
  <si>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</si>
  <si>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</si>
  <si>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</si>
  <si>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</si>
  <si>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</si>
  <si>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</si>
  <si>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</si>
  <si>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</si>
  <si>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</si>
  <si>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</si>
  <si>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</si>
  <si>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</si>
  <si>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</si>
  <si>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</si>
  <si>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</si>
  <si>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</si>
  <si>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</si>
  <si>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</si>
  <si>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</si>
  <si>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</si>
  <si>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</si>
  <si>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</si>
  <si>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</si>
  <si>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</si>
  <si>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</si>
  <si>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</si>
  <si>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</si>
  <si>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</si>
  <si>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</si>
  <si>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</si>
  <si>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</si>
  <si>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</si>
  <si>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</si>
  <si>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</si>
  <si>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</si>
  <si>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</si>
  <si>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</si>
  <si>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</si>
  <si>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</si>
  <si>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</si>
  <si>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</si>
  <si>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</si>
  <si>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</si>
  <si>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</si>
  <si>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</si>
  <si>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</si>
  <si>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</si>
  <si>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</si>
  <si>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</si>
  <si>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</si>
  <si>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</si>
  <si>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</si>
  <si>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</si>
  <si>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</si>
  <si>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</si>
  <si>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</si>
  <si>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</si>
  <si>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</si>
  <si>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</si>
  <si>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</si>
  <si>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</si>
  <si>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</si>
  <si>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</si>
  <si>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</si>
  <si>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</si>
  <si>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</si>
  <si>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</si>
  <si>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</si>
  <si>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</si>
  <si>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</si>
  <si>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</si>
  <si>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</si>
  <si>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</si>
  <si>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</si>
  <si>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</si>
  <si>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</si>
  <si>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</si>
  <si>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</si>
  <si>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</si>
  <si>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</si>
  <si>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</si>
  <si>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</si>
  <si>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</si>
  <si>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</si>
  <si>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</si>
  <si>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</si>
  <si>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</si>
  <si>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</si>
  <si>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</si>
  <si>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</si>
  <si>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</si>
  <si>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</si>
  <si>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</si>
  <si>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</si>
  <si>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</si>
  <si>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</si>
  <si>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</si>
  <si>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</si>
  <si>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</si>
  <si>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</si>
  <si>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</si>
  <si>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</si>
  <si>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</si>
  <si>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</si>
  <si>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</si>
  <si>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</si>
  <si>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</si>
  <si>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</si>
  <si>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</si>
  <si>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</si>
  <si>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</si>
  <si>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</si>
  <si>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</si>
  <si>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</si>
  <si>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</si>
  <si>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</si>
  <si>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</si>
  <si>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</si>
  <si>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</si>
  <si>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</si>
  <si>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</si>
  <si>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</si>
  <si>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</si>
  <si>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</si>
  <si>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</si>
  <si>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</si>
  <si>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</si>
  <si>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</si>
  <si>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</si>
  <si>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</si>
  <si>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</si>
  <si>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</si>
  <si>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</si>
  <si>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</si>
  <si>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</si>
  <si>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</si>
  <si>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</si>
  <si>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</si>
  <si>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</si>
  <si>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</si>
  <si>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</si>
  <si>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</si>
  <si>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</si>
  <si>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</si>
  <si>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</si>
  <si>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</si>
  <si>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</si>
  <si>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</si>
  <si>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</si>
  <si>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</si>
  <si>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</si>
  <si>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</si>
  <si>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</si>
  <si>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</si>
  <si>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</si>
  <si>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</si>
  <si>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</si>
  <si>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</si>
  <si>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</si>
  <si>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</si>
  <si>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</si>
  <si>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</si>
  <si>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</si>
  <si>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</si>
  <si>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</si>
  <si>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</si>
  <si>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</si>
  <si>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</si>
  <si>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</si>
  <si>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</si>
  <si>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</si>
  <si>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</si>
  <si>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</si>
  <si>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</si>
  <si>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</si>
  <si>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</si>
  <si>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</si>
  <si>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</si>
  <si>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</si>
  <si>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</si>
  <si>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</si>
  <si>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</si>
  <si>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</si>
  <si>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</si>
  <si>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</si>
  <si>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</si>
  <si>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</si>
  <si>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</si>
  <si>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</si>
  <si>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</si>
  <si>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</si>
  <si>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</si>
  <si>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</si>
  <si>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</si>
  <si>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</si>
  <si>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</si>
  <si>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</si>
  <si>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</si>
  <si>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</si>
  <si>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</si>
  <si>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</si>
  <si>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</si>
  <si>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</si>
  <si>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</si>
  <si>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</si>
  <si>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</si>
  <si>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</si>
  <si>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</si>
  <si>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</si>
  <si>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</si>
  <si>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</si>
  <si>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</si>
  <si>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</si>
  <si>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</si>
  <si>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</si>
  <si>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</si>
  <si>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</si>
  <si>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</si>
  <si>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</si>
  <si>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</si>
  <si>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</si>
  <si>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</si>
  <si>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</si>
  <si>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</si>
  <si>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</si>
  <si>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</si>
  <si>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</si>
  <si>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</si>
  <si>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</si>
  <si>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</si>
  <si>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</si>
  <si>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</si>
  <si>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</si>
  <si>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</si>
  <si>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</si>
  <si>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</si>
  <si>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</si>
  <si>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</si>
  <si>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</si>
  <si>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</si>
  <si>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</si>
  <si>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</si>
  <si>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</si>
  <si>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</si>
  <si>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</si>
  <si>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</si>
  <si>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</si>
  <si>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</si>
  <si>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w.e.f 20/10</t>
  </si>
  <si>
    <t>under s/dn w.e.f 20/10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</si>
  <si>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</si>
  <si>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</si>
  <si>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FINAL READING 31/12/2020</t>
  </si>
  <si>
    <t>INTIAL READING 01/12/2020</t>
  </si>
  <si>
    <t>DECEMBER-2020</t>
  </si>
  <si>
    <t xml:space="preserve">                                      PERIOD 1st December-2020 TO 31st  December-2020</t>
  </si>
  <si>
    <t>w.e.f 03/12</t>
  </si>
  <si>
    <t>w.e.f 24/12</t>
  </si>
  <si>
    <t>SGTN</t>
  </si>
  <si>
    <t>XF465246</t>
  </si>
  <si>
    <t>XF465248</t>
  </si>
  <si>
    <t>Check meter data</t>
  </si>
  <si>
    <t>loaded on 29/11/20</t>
  </si>
  <si>
    <t>Note :Sharing taken from wk-40 abt bill 2020-21</t>
  </si>
  <si>
    <t>Assessment last month</t>
  </si>
  <si>
    <t>Last month assessment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</si>
</sst>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2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left"/>
    </xf>
    <xf numFmtId="1" fontId="49" fillId="33" borderId="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93" fontId="13" fillId="0" borderId="1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6"/>
  <sheetViews>
    <sheetView view="pageBreakPreview" zoomScale="85" zoomScaleSheetLayoutView="85" workbookViewId="0" topLeftCell="A64">
      <selection activeCell="K51" sqref="K51:K52"/>
    </sheetView>
  </sheetViews>
  <sheetFormatPr defaultColWidth="9.140625" defaultRowHeight="12.75"/>
  <cols>
    <col min="1" max="1" width="4.00390625" style="425" customWidth="1"/>
    <col min="2" max="2" width="26.57421875" style="425" customWidth="1"/>
    <col min="3" max="3" width="12.28125" style="425" customWidth="1"/>
    <col min="4" max="4" width="9.28125" style="425" customWidth="1"/>
    <col min="5" max="5" width="17.140625" style="425" customWidth="1"/>
    <col min="6" max="6" width="10.8515625" style="425" customWidth="1"/>
    <col min="7" max="7" width="13.8515625" style="425" customWidth="1"/>
    <col min="8" max="8" width="14.00390625" style="425" customWidth="1"/>
    <col min="9" max="9" width="10.57421875" style="425" customWidth="1"/>
    <col min="10" max="10" width="13.00390625" style="425" customWidth="1"/>
    <col min="11" max="11" width="13.421875" style="425" customWidth="1"/>
    <col min="12" max="12" width="13.57421875" style="425" customWidth="1"/>
    <col min="13" max="13" width="14.00390625" style="425" customWidth="1"/>
    <col min="14" max="14" width="9.28125" style="425" customWidth="1"/>
    <col min="15" max="15" width="12.8515625" style="425" customWidth="1"/>
    <col min="16" max="16" width="14.28125" style="425" customWidth="1"/>
    <col min="17" max="17" width="18.8515625" style="425" customWidth="1"/>
    <col min="18" max="18" width="4.7109375" style="425" customWidth="1"/>
    <col min="19" max="16384" width="9.140625" style="425" customWidth="1"/>
  </cols>
  <sheetData>
    <row r="1" spans="1:17" s="84" customFormat="1" ht="14.25" customHeight="1">
      <c r="A1" s="145" t="s">
        <v>217</v>
      </c>
      <c r="Q1" s="763" t="s">
        <v>473</v>
      </c>
    </row>
    <row r="2" spans="1:11" s="87" customFormat="1" ht="14.25" customHeight="1">
      <c r="A2" s="15" t="s">
        <v>218</v>
      </c>
      <c r="K2" s="764"/>
    </row>
    <row r="3" spans="1:8" s="87" customFormat="1" ht="14.25" customHeight="1">
      <c r="A3" s="765" t="s">
        <v>0</v>
      </c>
      <c r="B3" s="766"/>
      <c r="C3" s="766"/>
      <c r="D3" s="766"/>
      <c r="E3" s="766"/>
      <c r="F3" s="766"/>
      <c r="G3" s="766"/>
      <c r="H3" s="498"/>
    </row>
    <row r="4" spans="1:16" s="550" customFormat="1" ht="14.25" customHeight="1" thickBot="1">
      <c r="A4" s="767" t="s">
        <v>219</v>
      </c>
      <c r="G4" s="265"/>
      <c r="H4" s="265"/>
      <c r="I4" s="768" t="s">
        <v>373</v>
      </c>
      <c r="J4" s="265"/>
      <c r="K4" s="265"/>
      <c r="L4" s="265"/>
      <c r="M4" s="265"/>
      <c r="N4" s="768" t="s">
        <v>374</v>
      </c>
      <c r="O4" s="265"/>
      <c r="P4" s="265"/>
    </row>
    <row r="5" spans="1:17" s="501" customFormat="1" ht="56.25" customHeight="1" thickBot="1" thickTop="1">
      <c r="A5" s="499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">
        <v>471</v>
      </c>
      <c r="H5" s="479" t="s">
        <v>472</v>
      </c>
      <c r="I5" s="479" t="s">
        <v>4</v>
      </c>
      <c r="J5" s="479" t="s">
        <v>5</v>
      </c>
      <c r="K5" s="500" t="s">
        <v>6</v>
      </c>
      <c r="L5" s="477" t="str">
        <f>G5</f>
        <v>FINAL READING 31/12/2020</v>
      </c>
      <c r="M5" s="479" t="str">
        <f>H5</f>
        <v>INTIAL READING 01/12/2020</v>
      </c>
      <c r="N5" s="479" t="s">
        <v>4</v>
      </c>
      <c r="O5" s="479" t="s">
        <v>5</v>
      </c>
      <c r="P5" s="500" t="s">
        <v>6</v>
      </c>
      <c r="Q5" s="500" t="s">
        <v>287</v>
      </c>
    </row>
    <row r="6" spans="1:12" ht="1.5" customHeight="1" hidden="1" thickTop="1">
      <c r="A6" s="7"/>
      <c r="B6" s="8"/>
      <c r="C6" s="7"/>
      <c r="D6" s="7"/>
      <c r="E6" s="7"/>
      <c r="F6" s="7"/>
      <c r="L6" s="437"/>
    </row>
    <row r="7" spans="1:17" ht="13.5" customHeight="1" thickTop="1">
      <c r="A7" s="263"/>
      <c r="B7" s="323" t="s">
        <v>13</v>
      </c>
      <c r="C7" s="313"/>
      <c r="D7" s="326"/>
      <c r="E7" s="326"/>
      <c r="F7" s="313"/>
      <c r="G7" s="318"/>
      <c r="H7" s="460"/>
      <c r="I7" s="460"/>
      <c r="J7" s="460"/>
      <c r="K7" s="121"/>
      <c r="L7" s="318"/>
      <c r="M7" s="460"/>
      <c r="N7" s="460"/>
      <c r="O7" s="460"/>
      <c r="P7" s="502"/>
      <c r="Q7" s="429"/>
    </row>
    <row r="8" spans="1:17" ht="13.5" customHeight="1">
      <c r="A8" s="263">
        <v>1</v>
      </c>
      <c r="B8" s="322" t="s">
        <v>14</v>
      </c>
      <c r="C8" s="313">
        <v>5128429</v>
      </c>
      <c r="D8" s="325" t="s">
        <v>12</v>
      </c>
      <c r="E8" s="306" t="s">
        <v>324</v>
      </c>
      <c r="F8" s="313">
        <v>-1000</v>
      </c>
      <c r="G8" s="318">
        <v>964991</v>
      </c>
      <c r="H8" s="319">
        <v>965020</v>
      </c>
      <c r="I8" s="319">
        <f>G8-H8</f>
        <v>-29</v>
      </c>
      <c r="J8" s="319">
        <f>$F8*I8</f>
        <v>29000</v>
      </c>
      <c r="K8" s="320">
        <f>J8/1000000</f>
        <v>0.029</v>
      </c>
      <c r="L8" s="318">
        <v>996998</v>
      </c>
      <c r="M8" s="319">
        <v>997105</v>
      </c>
      <c r="N8" s="319">
        <f>L8-M8</f>
        <v>-107</v>
      </c>
      <c r="O8" s="319">
        <f>$F8*N8</f>
        <v>107000</v>
      </c>
      <c r="P8" s="320">
        <f>O8/1000000</f>
        <v>0.107</v>
      </c>
      <c r="Q8" s="743"/>
    </row>
    <row r="9" spans="1:17" ht="13.5" customHeight="1">
      <c r="A9" s="263">
        <v>2</v>
      </c>
      <c r="B9" s="322" t="s">
        <v>356</v>
      </c>
      <c r="C9" s="313">
        <v>4864976</v>
      </c>
      <c r="D9" s="325" t="s">
        <v>12</v>
      </c>
      <c r="E9" s="306" t="s">
        <v>324</v>
      </c>
      <c r="F9" s="313">
        <v>-2000</v>
      </c>
      <c r="G9" s="318">
        <v>84146</v>
      </c>
      <c r="H9" s="319">
        <v>83403</v>
      </c>
      <c r="I9" s="319">
        <f>G9-H9</f>
        <v>743</v>
      </c>
      <c r="J9" s="319">
        <f>$F9*I9</f>
        <v>-1486000</v>
      </c>
      <c r="K9" s="320">
        <f>J9/1000000</f>
        <v>-1.486</v>
      </c>
      <c r="L9" s="318">
        <v>4614</v>
      </c>
      <c r="M9" s="319">
        <v>4503</v>
      </c>
      <c r="N9" s="319">
        <f>L9-M9</f>
        <v>111</v>
      </c>
      <c r="O9" s="319">
        <f>$F9*N9</f>
        <v>-222000</v>
      </c>
      <c r="P9" s="320">
        <f>O9/1000000</f>
        <v>-0.222</v>
      </c>
      <c r="Q9" s="436"/>
    </row>
    <row r="10" spans="1:17" ht="13.5" customHeight="1">
      <c r="A10" s="263">
        <v>3</v>
      </c>
      <c r="B10" s="322" t="s">
        <v>16</v>
      </c>
      <c r="C10" s="313">
        <v>4864924</v>
      </c>
      <c r="D10" s="325" t="s">
        <v>12</v>
      </c>
      <c r="E10" s="306" t="s">
        <v>324</v>
      </c>
      <c r="F10" s="313">
        <v>-1000</v>
      </c>
      <c r="G10" s="318">
        <v>1702</v>
      </c>
      <c r="H10" s="319">
        <v>1327</v>
      </c>
      <c r="I10" s="319">
        <f>G10-H10</f>
        <v>375</v>
      </c>
      <c r="J10" s="319">
        <f>$F10*I10</f>
        <v>-375000</v>
      </c>
      <c r="K10" s="320">
        <f>J10/1000000</f>
        <v>-0.375</v>
      </c>
      <c r="L10" s="318">
        <v>231</v>
      </c>
      <c r="M10" s="319">
        <v>207</v>
      </c>
      <c r="N10" s="319">
        <f>L10-M10</f>
        <v>24</v>
      </c>
      <c r="O10" s="319">
        <f>$F10*N10</f>
        <v>-24000</v>
      </c>
      <c r="P10" s="320">
        <f>O10/1000000</f>
        <v>-0.024</v>
      </c>
      <c r="Q10" s="429"/>
    </row>
    <row r="11" spans="1:17" ht="13.5" customHeight="1">
      <c r="A11" s="263">
        <v>4</v>
      </c>
      <c r="B11" s="322" t="s">
        <v>155</v>
      </c>
      <c r="C11" s="313">
        <v>5295184</v>
      </c>
      <c r="D11" s="325" t="s">
        <v>12</v>
      </c>
      <c r="E11" s="306" t="s">
        <v>324</v>
      </c>
      <c r="F11" s="313">
        <v>-1000</v>
      </c>
      <c r="G11" s="318">
        <v>27419</v>
      </c>
      <c r="H11" s="319">
        <v>26154</v>
      </c>
      <c r="I11" s="319">
        <f>G11-H11</f>
        <v>1265</v>
      </c>
      <c r="J11" s="319">
        <f>$F11*I11</f>
        <v>-1265000</v>
      </c>
      <c r="K11" s="320">
        <f>J11/1000000</f>
        <v>-1.265</v>
      </c>
      <c r="L11" s="318">
        <v>93728</v>
      </c>
      <c r="M11" s="319">
        <v>92041</v>
      </c>
      <c r="N11" s="319">
        <f>L11-M11</f>
        <v>1687</v>
      </c>
      <c r="O11" s="319">
        <f>$F11*N11</f>
        <v>-1687000</v>
      </c>
      <c r="P11" s="320">
        <f>O11/1000000</f>
        <v>-1.687</v>
      </c>
      <c r="Q11" s="429"/>
    </row>
    <row r="12" spans="1:17" ht="13.5" customHeight="1">
      <c r="A12" s="263"/>
      <c r="B12" s="322"/>
      <c r="C12" s="313"/>
      <c r="D12" s="325"/>
      <c r="E12" s="306"/>
      <c r="F12" s="313">
        <v>-1000</v>
      </c>
      <c r="G12" s="318"/>
      <c r="H12" s="319"/>
      <c r="I12" s="319"/>
      <c r="J12" s="319"/>
      <c r="K12" s="320"/>
      <c r="L12" s="318">
        <v>91389</v>
      </c>
      <c r="M12" s="319">
        <v>91001</v>
      </c>
      <c r="N12" s="319">
        <f>L12-M12</f>
        <v>388</v>
      </c>
      <c r="O12" s="319">
        <f>$F12*N12</f>
        <v>-388000</v>
      </c>
      <c r="P12" s="320">
        <f>O12/1000000</f>
        <v>-0.388</v>
      </c>
      <c r="Q12" s="429"/>
    </row>
    <row r="13" spans="1:17" ht="13.5" customHeight="1">
      <c r="A13" s="263"/>
      <c r="B13" s="323" t="s">
        <v>17</v>
      </c>
      <c r="C13" s="313"/>
      <c r="D13" s="326"/>
      <c r="E13" s="326"/>
      <c r="F13" s="313"/>
      <c r="G13" s="318"/>
      <c r="H13" s="319"/>
      <c r="I13" s="319"/>
      <c r="J13" s="319"/>
      <c r="K13" s="320"/>
      <c r="L13" s="318"/>
      <c r="M13" s="319"/>
      <c r="N13" s="319"/>
      <c r="O13" s="319"/>
      <c r="P13" s="320"/>
      <c r="Q13" s="429"/>
    </row>
    <row r="14" spans="1:17" ht="13.5" customHeight="1">
      <c r="A14" s="263">
        <v>5</v>
      </c>
      <c r="B14" s="322" t="s">
        <v>14</v>
      </c>
      <c r="C14" s="313">
        <v>4864916</v>
      </c>
      <c r="D14" s="325" t="s">
        <v>12</v>
      </c>
      <c r="E14" s="306" t="s">
        <v>324</v>
      </c>
      <c r="F14" s="313">
        <v>-1000</v>
      </c>
      <c r="G14" s="318">
        <v>998485</v>
      </c>
      <c r="H14" s="319">
        <v>998424</v>
      </c>
      <c r="I14" s="319">
        <f>G14-H14</f>
        <v>61</v>
      </c>
      <c r="J14" s="319">
        <f>$F14*I14</f>
        <v>-61000</v>
      </c>
      <c r="K14" s="320">
        <f>J14/1000000</f>
        <v>-0.061</v>
      </c>
      <c r="L14" s="318">
        <v>992370</v>
      </c>
      <c r="M14" s="319">
        <v>991502</v>
      </c>
      <c r="N14" s="319">
        <f>L14-M14</f>
        <v>868</v>
      </c>
      <c r="O14" s="319">
        <f>$F14*N14</f>
        <v>-868000</v>
      </c>
      <c r="P14" s="320">
        <f>O14/1000000</f>
        <v>-0.868</v>
      </c>
      <c r="Q14" s="429"/>
    </row>
    <row r="15" spans="1:17" ht="13.5" customHeight="1">
      <c r="A15" s="263">
        <v>6</v>
      </c>
      <c r="B15" s="322" t="s">
        <v>15</v>
      </c>
      <c r="C15" s="313">
        <v>5295137</v>
      </c>
      <c r="D15" s="325" t="s">
        <v>12</v>
      </c>
      <c r="E15" s="306" t="s">
        <v>324</v>
      </c>
      <c r="F15" s="313">
        <v>-1000</v>
      </c>
      <c r="G15" s="318">
        <v>898517</v>
      </c>
      <c r="H15" s="319">
        <v>898484</v>
      </c>
      <c r="I15" s="319">
        <f>G15-H15</f>
        <v>33</v>
      </c>
      <c r="J15" s="319">
        <f>$F15*I15</f>
        <v>-33000</v>
      </c>
      <c r="K15" s="320">
        <f>J15/1000000</f>
        <v>-0.033</v>
      </c>
      <c r="L15" s="318">
        <v>26886</v>
      </c>
      <c r="M15" s="319">
        <v>26240</v>
      </c>
      <c r="N15" s="319">
        <f>L15-M15</f>
        <v>646</v>
      </c>
      <c r="O15" s="319">
        <f>$F15*N15</f>
        <v>-646000</v>
      </c>
      <c r="P15" s="320">
        <f>O15/1000000</f>
        <v>-0.646</v>
      </c>
      <c r="Q15" s="429"/>
    </row>
    <row r="16" spans="1:17" ht="13.5" customHeight="1">
      <c r="A16" s="263"/>
      <c r="B16" s="322"/>
      <c r="C16" s="313"/>
      <c r="D16" s="325"/>
      <c r="E16" s="306"/>
      <c r="F16" s="313">
        <v>-1000</v>
      </c>
      <c r="G16" s="318">
        <v>894795</v>
      </c>
      <c r="H16" s="319">
        <v>894787</v>
      </c>
      <c r="I16" s="319">
        <f>G16-H16</f>
        <v>8</v>
      </c>
      <c r="J16" s="319">
        <f>$F16*I16</f>
        <v>-8000</v>
      </c>
      <c r="K16" s="320">
        <f>J16/1000000</f>
        <v>-0.008</v>
      </c>
      <c r="L16" s="318"/>
      <c r="M16" s="319"/>
      <c r="N16" s="319"/>
      <c r="O16" s="319"/>
      <c r="P16" s="320"/>
      <c r="Q16" s="429"/>
    </row>
    <row r="17" spans="1:17" ht="13.5" customHeight="1">
      <c r="A17" s="263"/>
      <c r="B17" s="323" t="s">
        <v>20</v>
      </c>
      <c r="C17" s="313"/>
      <c r="D17" s="326"/>
      <c r="E17" s="306"/>
      <c r="F17" s="313"/>
      <c r="G17" s="318"/>
      <c r="H17" s="319"/>
      <c r="I17" s="319"/>
      <c r="J17" s="319"/>
      <c r="K17" s="320"/>
      <c r="L17" s="318"/>
      <c r="M17" s="319"/>
      <c r="N17" s="319"/>
      <c r="O17" s="319"/>
      <c r="P17" s="320"/>
      <c r="Q17" s="429"/>
    </row>
    <row r="18" spans="1:17" ht="13.5" customHeight="1">
      <c r="A18" s="263">
        <v>7</v>
      </c>
      <c r="B18" s="322" t="s">
        <v>469</v>
      </c>
      <c r="C18" s="313">
        <v>4864985</v>
      </c>
      <c r="D18" s="325" t="s">
        <v>12</v>
      </c>
      <c r="E18" s="306" t="s">
        <v>324</v>
      </c>
      <c r="F18" s="313">
        <v>-1000</v>
      </c>
      <c r="G18" s="318">
        <v>39190</v>
      </c>
      <c r="H18" s="319">
        <v>39051</v>
      </c>
      <c r="I18" s="319">
        <f>G18-H18</f>
        <v>139</v>
      </c>
      <c r="J18" s="319">
        <f>$F18*I18</f>
        <v>-139000</v>
      </c>
      <c r="K18" s="320">
        <f>J18/1000000</f>
        <v>-0.139</v>
      </c>
      <c r="L18" s="318">
        <v>10316</v>
      </c>
      <c r="M18" s="319">
        <v>10315</v>
      </c>
      <c r="N18" s="319">
        <f>L18-M18</f>
        <v>1</v>
      </c>
      <c r="O18" s="319">
        <f>$F18*N18</f>
        <v>-1000</v>
      </c>
      <c r="P18" s="320">
        <f>O18/1000000</f>
        <v>-0.001</v>
      </c>
      <c r="Q18" s="429" t="s">
        <v>480</v>
      </c>
    </row>
    <row r="19" spans="1:17" ht="13.5" customHeight="1">
      <c r="A19" s="263"/>
      <c r="B19" s="322"/>
      <c r="C19" s="313">
        <v>4864964</v>
      </c>
      <c r="D19" s="325" t="s">
        <v>12</v>
      </c>
      <c r="E19" s="306" t="s">
        <v>324</v>
      </c>
      <c r="F19" s="313">
        <v>-1000</v>
      </c>
      <c r="G19" s="318">
        <v>2078</v>
      </c>
      <c r="H19" s="319">
        <v>0</v>
      </c>
      <c r="I19" s="319">
        <f>G19-H19</f>
        <v>2078</v>
      </c>
      <c r="J19" s="319">
        <f>$F19*I19</f>
        <v>-2078000</v>
      </c>
      <c r="K19" s="320">
        <f>J19/1000000</f>
        <v>-2.078</v>
      </c>
      <c r="L19" s="318">
        <v>0</v>
      </c>
      <c r="M19" s="319">
        <v>0</v>
      </c>
      <c r="N19" s="319">
        <f>L19-M19</f>
        <v>0</v>
      </c>
      <c r="O19" s="319">
        <f>$F19*N19</f>
        <v>0</v>
      </c>
      <c r="P19" s="320">
        <f>O19/1000000</f>
        <v>0</v>
      </c>
      <c r="Q19" s="429" t="s">
        <v>475</v>
      </c>
    </row>
    <row r="20" spans="1:17" ht="13.5" customHeight="1">
      <c r="A20" s="263">
        <v>8</v>
      </c>
      <c r="B20" s="322" t="s">
        <v>15</v>
      </c>
      <c r="C20" s="313">
        <v>4865022</v>
      </c>
      <c r="D20" s="325" t="s">
        <v>12</v>
      </c>
      <c r="E20" s="306" t="s">
        <v>324</v>
      </c>
      <c r="F20" s="313">
        <v>-1000</v>
      </c>
      <c r="G20" s="318">
        <v>14968</v>
      </c>
      <c r="H20" s="319">
        <v>12965</v>
      </c>
      <c r="I20" s="319">
        <f>G20-H20</f>
        <v>2003</v>
      </c>
      <c r="J20" s="319">
        <f>$F20*I20</f>
        <v>-2003000</v>
      </c>
      <c r="K20" s="320">
        <f>J20/1000000</f>
        <v>-2.003</v>
      </c>
      <c r="L20" s="318">
        <v>998214</v>
      </c>
      <c r="M20" s="319">
        <v>998212</v>
      </c>
      <c r="N20" s="319">
        <f>L20-M20</f>
        <v>2</v>
      </c>
      <c r="O20" s="319">
        <f>$F20*N20</f>
        <v>-2000</v>
      </c>
      <c r="P20" s="320">
        <f>O20/1000000</f>
        <v>-0.002</v>
      </c>
      <c r="Q20" s="440"/>
    </row>
    <row r="21" spans="1:17" ht="13.5" customHeight="1">
      <c r="A21" s="263">
        <v>9</v>
      </c>
      <c r="B21" s="322" t="s">
        <v>21</v>
      </c>
      <c r="C21" s="313">
        <v>4864997</v>
      </c>
      <c r="D21" s="325" t="s">
        <v>12</v>
      </c>
      <c r="E21" s="306" t="s">
        <v>324</v>
      </c>
      <c r="F21" s="313">
        <v>-1000</v>
      </c>
      <c r="G21" s="318">
        <v>8438</v>
      </c>
      <c r="H21" s="319">
        <v>7351</v>
      </c>
      <c r="I21" s="319">
        <f>G21-H21</f>
        <v>1087</v>
      </c>
      <c r="J21" s="319">
        <f>$F21*I21</f>
        <v>-1087000</v>
      </c>
      <c r="K21" s="320">
        <f>J21/1000000</f>
        <v>-1.087</v>
      </c>
      <c r="L21" s="318">
        <v>997651</v>
      </c>
      <c r="M21" s="319">
        <v>997646</v>
      </c>
      <c r="N21" s="319">
        <f>L21-M21</f>
        <v>5</v>
      </c>
      <c r="O21" s="319">
        <f>$F21*N21</f>
        <v>-5000</v>
      </c>
      <c r="P21" s="320">
        <f>O21/1000000</f>
        <v>-0.005</v>
      </c>
      <c r="Q21" s="439"/>
    </row>
    <row r="22" spans="1:17" ht="13.5" customHeight="1">
      <c r="A22" s="263">
        <v>10</v>
      </c>
      <c r="B22" s="322" t="s">
        <v>22</v>
      </c>
      <c r="C22" s="313">
        <v>5295166</v>
      </c>
      <c r="D22" s="325" t="s">
        <v>12</v>
      </c>
      <c r="E22" s="306" t="s">
        <v>324</v>
      </c>
      <c r="F22" s="313">
        <v>-500</v>
      </c>
      <c r="G22" s="318">
        <v>967656</v>
      </c>
      <c r="H22" s="319">
        <v>966742</v>
      </c>
      <c r="I22" s="319">
        <f>G22-H22</f>
        <v>914</v>
      </c>
      <c r="J22" s="319">
        <f>$F22*I22</f>
        <v>-457000</v>
      </c>
      <c r="K22" s="320">
        <f>J22/1000000</f>
        <v>-0.457</v>
      </c>
      <c r="L22" s="318">
        <v>838766</v>
      </c>
      <c r="M22" s="319">
        <v>838774</v>
      </c>
      <c r="N22" s="319">
        <f>L22-M22</f>
        <v>-8</v>
      </c>
      <c r="O22" s="319">
        <f>$F22*N22</f>
        <v>4000</v>
      </c>
      <c r="P22" s="320">
        <f>O22/1000000</f>
        <v>0.004</v>
      </c>
      <c r="Q22" s="429"/>
    </row>
    <row r="23" spans="1:17" ht="13.5" customHeight="1">
      <c r="A23" s="263"/>
      <c r="B23" s="323" t="s">
        <v>23</v>
      </c>
      <c r="C23" s="313"/>
      <c r="D23" s="326"/>
      <c r="E23" s="306"/>
      <c r="F23" s="313"/>
      <c r="G23" s="318"/>
      <c r="H23" s="319"/>
      <c r="I23" s="319"/>
      <c r="J23" s="319"/>
      <c r="K23" s="320"/>
      <c r="L23" s="318"/>
      <c r="M23" s="319"/>
      <c r="N23" s="319"/>
      <c r="O23" s="319"/>
      <c r="P23" s="320"/>
      <c r="Q23" s="429"/>
    </row>
    <row r="24" spans="1:17" ht="13.5" customHeight="1">
      <c r="A24" s="263">
        <v>11</v>
      </c>
      <c r="B24" s="322" t="s">
        <v>14</v>
      </c>
      <c r="C24" s="313">
        <v>4864930</v>
      </c>
      <c r="D24" s="325" t="s">
        <v>12</v>
      </c>
      <c r="E24" s="306" t="s">
        <v>324</v>
      </c>
      <c r="F24" s="313">
        <v>-1000</v>
      </c>
      <c r="G24" s="318">
        <v>1066</v>
      </c>
      <c r="H24" s="319">
        <v>1112</v>
      </c>
      <c r="I24" s="319">
        <f aca="true" t="shared" si="0" ref="I24:I29">G24-H24</f>
        <v>-46</v>
      </c>
      <c r="J24" s="319">
        <f aca="true" t="shared" si="1" ref="J24:J29">$F24*I24</f>
        <v>46000</v>
      </c>
      <c r="K24" s="320">
        <f aca="true" t="shared" si="2" ref="K24:K29">J24/1000000</f>
        <v>0.046</v>
      </c>
      <c r="L24" s="318">
        <v>998771</v>
      </c>
      <c r="M24" s="319">
        <v>998765</v>
      </c>
      <c r="N24" s="319">
        <f aca="true" t="shared" si="3" ref="N24:N29">L24-M24</f>
        <v>6</v>
      </c>
      <c r="O24" s="319">
        <f aca="true" t="shared" si="4" ref="O24:O29">$F24*N24</f>
        <v>-6000</v>
      </c>
      <c r="P24" s="320">
        <f aca="true" t="shared" si="5" ref="P24:P29">O24/1000000</f>
        <v>-0.006</v>
      </c>
      <c r="Q24" s="440"/>
    </row>
    <row r="25" spans="1:17" ht="14.25" customHeight="1">
      <c r="A25" s="263">
        <v>12</v>
      </c>
      <c r="B25" s="322" t="s">
        <v>24</v>
      </c>
      <c r="C25" s="313">
        <v>5128411</v>
      </c>
      <c r="D25" s="325" t="s">
        <v>12</v>
      </c>
      <c r="E25" s="306" t="s">
        <v>324</v>
      </c>
      <c r="F25" s="313">
        <v>-1000</v>
      </c>
      <c r="G25" s="318">
        <v>5654</v>
      </c>
      <c r="H25" s="319">
        <v>4168</v>
      </c>
      <c r="I25" s="319">
        <f>G25-H25</f>
        <v>1486</v>
      </c>
      <c r="J25" s="319">
        <f>$F25*I25</f>
        <v>-1486000</v>
      </c>
      <c r="K25" s="320">
        <f>J25/1000000</f>
        <v>-1.486</v>
      </c>
      <c r="L25" s="318">
        <v>999891</v>
      </c>
      <c r="M25" s="319">
        <v>999890</v>
      </c>
      <c r="N25" s="319">
        <f>L25-M25</f>
        <v>1</v>
      </c>
      <c r="O25" s="319">
        <f>$F25*N25</f>
        <v>-1000</v>
      </c>
      <c r="P25" s="320">
        <f>O25/1000000</f>
        <v>-0.001</v>
      </c>
      <c r="Q25" s="440"/>
    </row>
    <row r="26" spans="1:17" ht="14.25" customHeight="1">
      <c r="A26" s="263">
        <v>13</v>
      </c>
      <c r="B26" s="322" t="s">
        <v>21</v>
      </c>
      <c r="C26" s="313">
        <v>4864922</v>
      </c>
      <c r="D26" s="325" t="s">
        <v>12</v>
      </c>
      <c r="E26" s="306" t="s">
        <v>324</v>
      </c>
      <c r="F26" s="313">
        <v>-1000</v>
      </c>
      <c r="G26" s="318">
        <v>43047</v>
      </c>
      <c r="H26" s="319">
        <v>39470</v>
      </c>
      <c r="I26" s="319">
        <f t="shared" si="0"/>
        <v>3577</v>
      </c>
      <c r="J26" s="319">
        <f t="shared" si="1"/>
        <v>-3577000</v>
      </c>
      <c r="K26" s="320">
        <f t="shared" si="2"/>
        <v>-3.577</v>
      </c>
      <c r="L26" s="318">
        <v>996708</v>
      </c>
      <c r="M26" s="319">
        <v>996706</v>
      </c>
      <c r="N26" s="319">
        <f t="shared" si="3"/>
        <v>2</v>
      </c>
      <c r="O26" s="319">
        <f t="shared" si="4"/>
        <v>-2000</v>
      </c>
      <c r="P26" s="320">
        <f t="shared" si="5"/>
        <v>-0.002</v>
      </c>
      <c r="Q26" s="439"/>
    </row>
    <row r="27" spans="1:17" ht="14.25" customHeight="1">
      <c r="A27" s="263">
        <v>14</v>
      </c>
      <c r="B27" s="322" t="s">
        <v>22</v>
      </c>
      <c r="C27" s="313">
        <v>40001535</v>
      </c>
      <c r="D27" s="325" t="s">
        <v>12</v>
      </c>
      <c r="E27" s="306" t="s">
        <v>324</v>
      </c>
      <c r="F27" s="313">
        <v>-1</v>
      </c>
      <c r="G27" s="318">
        <v>15007</v>
      </c>
      <c r="H27" s="319">
        <v>14132</v>
      </c>
      <c r="I27" s="319">
        <f t="shared" si="0"/>
        <v>875</v>
      </c>
      <c r="J27" s="319">
        <f t="shared" si="1"/>
        <v>-875</v>
      </c>
      <c r="K27" s="320">
        <f>J27/1000</f>
        <v>-0.875</v>
      </c>
      <c r="L27" s="318">
        <v>99999735</v>
      </c>
      <c r="M27" s="319">
        <v>99999735</v>
      </c>
      <c r="N27" s="319">
        <f t="shared" si="3"/>
        <v>0</v>
      </c>
      <c r="O27" s="319">
        <f t="shared" si="4"/>
        <v>0</v>
      </c>
      <c r="P27" s="320">
        <f>O27/1000</f>
        <v>0</v>
      </c>
      <c r="Q27" s="439"/>
    </row>
    <row r="28" spans="1:17" ht="14.25" customHeight="1">
      <c r="A28" s="263">
        <v>15</v>
      </c>
      <c r="B28" s="322" t="s">
        <v>449</v>
      </c>
      <c r="C28" s="313">
        <v>4902494</v>
      </c>
      <c r="D28" s="325" t="s">
        <v>12</v>
      </c>
      <c r="E28" s="306" t="s">
        <v>324</v>
      </c>
      <c r="F28" s="313">
        <v>1000</v>
      </c>
      <c r="G28" s="318">
        <v>779176</v>
      </c>
      <c r="H28" s="319">
        <v>783191</v>
      </c>
      <c r="I28" s="319">
        <f t="shared" si="0"/>
        <v>-4015</v>
      </c>
      <c r="J28" s="319">
        <f t="shared" si="1"/>
        <v>-4015000</v>
      </c>
      <c r="K28" s="320">
        <f t="shared" si="2"/>
        <v>-4.015</v>
      </c>
      <c r="L28" s="318">
        <v>999752</v>
      </c>
      <c r="M28" s="319">
        <v>999752</v>
      </c>
      <c r="N28" s="319">
        <f t="shared" si="3"/>
        <v>0</v>
      </c>
      <c r="O28" s="319">
        <f t="shared" si="4"/>
        <v>0</v>
      </c>
      <c r="P28" s="320">
        <f t="shared" si="5"/>
        <v>0</v>
      </c>
      <c r="Q28" s="429"/>
    </row>
    <row r="29" spans="1:17" ht="14.25" customHeight="1">
      <c r="A29" s="263">
        <v>16</v>
      </c>
      <c r="B29" s="322" t="s">
        <v>448</v>
      </c>
      <c r="C29" s="313">
        <v>4902484</v>
      </c>
      <c r="D29" s="325" t="s">
        <v>12</v>
      </c>
      <c r="E29" s="306" t="s">
        <v>324</v>
      </c>
      <c r="F29" s="313">
        <v>500</v>
      </c>
      <c r="G29" s="318">
        <v>900842</v>
      </c>
      <c r="H29" s="319">
        <v>912773</v>
      </c>
      <c r="I29" s="319">
        <f t="shared" si="0"/>
        <v>-11931</v>
      </c>
      <c r="J29" s="319">
        <f t="shared" si="1"/>
        <v>-5965500</v>
      </c>
      <c r="K29" s="320">
        <f t="shared" si="2"/>
        <v>-5.9655</v>
      </c>
      <c r="L29" s="318">
        <v>999995</v>
      </c>
      <c r="M29" s="319">
        <v>999995</v>
      </c>
      <c r="N29" s="319">
        <f t="shared" si="3"/>
        <v>0</v>
      </c>
      <c r="O29" s="319">
        <f t="shared" si="4"/>
        <v>0</v>
      </c>
      <c r="P29" s="320">
        <f t="shared" si="5"/>
        <v>0</v>
      </c>
      <c r="Q29" s="429"/>
    </row>
    <row r="30" spans="1:17" ht="14.25" customHeight="1">
      <c r="A30" s="263"/>
      <c r="B30" s="323" t="s">
        <v>413</v>
      </c>
      <c r="C30" s="313"/>
      <c r="D30" s="325"/>
      <c r="E30" s="306"/>
      <c r="F30" s="313"/>
      <c r="G30" s="318"/>
      <c r="H30" s="319"/>
      <c r="I30" s="319"/>
      <c r="J30" s="319"/>
      <c r="K30" s="320"/>
      <c r="L30" s="318"/>
      <c r="M30" s="319"/>
      <c r="N30" s="319"/>
      <c r="O30" s="319"/>
      <c r="P30" s="320"/>
      <c r="Q30" s="429"/>
    </row>
    <row r="31" spans="1:17" ht="14.25" customHeight="1">
      <c r="A31" s="263">
        <v>17</v>
      </c>
      <c r="B31" s="322" t="s">
        <v>14</v>
      </c>
      <c r="C31" s="313">
        <v>4864963</v>
      </c>
      <c r="D31" s="325" t="s">
        <v>12</v>
      </c>
      <c r="E31" s="306" t="s">
        <v>324</v>
      </c>
      <c r="F31" s="313">
        <v>-1000</v>
      </c>
      <c r="G31" s="318">
        <v>10755</v>
      </c>
      <c r="H31" s="319">
        <v>10412</v>
      </c>
      <c r="I31" s="319">
        <f>G31-H31</f>
        <v>343</v>
      </c>
      <c r="J31" s="319">
        <f>$F31*I31</f>
        <v>-343000</v>
      </c>
      <c r="K31" s="320">
        <f>J31/1000000</f>
        <v>-0.343</v>
      </c>
      <c r="L31" s="318">
        <v>999959</v>
      </c>
      <c r="M31" s="319">
        <v>999957</v>
      </c>
      <c r="N31" s="319">
        <f>L31-M31</f>
        <v>2</v>
      </c>
      <c r="O31" s="319">
        <f>$F31*N31</f>
        <v>-2000</v>
      </c>
      <c r="P31" s="320">
        <f>O31/1000000</f>
        <v>-0.002</v>
      </c>
      <c r="Q31" s="429"/>
    </row>
    <row r="32" spans="1:17" ht="14.25" customHeight="1">
      <c r="A32" s="263">
        <v>18</v>
      </c>
      <c r="B32" s="322" t="s">
        <v>15</v>
      </c>
      <c r="C32" s="313">
        <v>5128462</v>
      </c>
      <c r="D32" s="325" t="s">
        <v>12</v>
      </c>
      <c r="E32" s="306" t="s">
        <v>324</v>
      </c>
      <c r="F32" s="313">
        <v>-500</v>
      </c>
      <c r="G32" s="318">
        <v>58783</v>
      </c>
      <c r="H32" s="319">
        <v>57485</v>
      </c>
      <c r="I32" s="319">
        <f>G32-H32</f>
        <v>1298</v>
      </c>
      <c r="J32" s="319">
        <f>$F32*I32</f>
        <v>-649000</v>
      </c>
      <c r="K32" s="320">
        <f>J32/1000000</f>
        <v>-0.649</v>
      </c>
      <c r="L32" s="318">
        <v>277</v>
      </c>
      <c r="M32" s="319">
        <v>218</v>
      </c>
      <c r="N32" s="319">
        <f>L32-M32</f>
        <v>59</v>
      </c>
      <c r="O32" s="319">
        <f>$F32*N32</f>
        <v>-29500</v>
      </c>
      <c r="P32" s="320">
        <f>O32/1000000</f>
        <v>-0.0295</v>
      </c>
      <c r="Q32" s="429"/>
    </row>
    <row r="33" spans="1:17" ht="14.25" customHeight="1">
      <c r="A33" s="263">
        <v>19</v>
      </c>
      <c r="B33" s="322" t="s">
        <v>16</v>
      </c>
      <c r="C33" s="313">
        <v>4865052</v>
      </c>
      <c r="D33" s="325" t="s">
        <v>12</v>
      </c>
      <c r="E33" s="306" t="s">
        <v>324</v>
      </c>
      <c r="F33" s="313">
        <v>-1000</v>
      </c>
      <c r="G33" s="318">
        <v>51045</v>
      </c>
      <c r="H33" s="319">
        <v>50178</v>
      </c>
      <c r="I33" s="319">
        <f>G33-H33</f>
        <v>867</v>
      </c>
      <c r="J33" s="319">
        <f>$F33*I33</f>
        <v>-867000</v>
      </c>
      <c r="K33" s="320">
        <f>J33/1000000</f>
        <v>-0.867</v>
      </c>
      <c r="L33" s="318">
        <v>998626</v>
      </c>
      <c r="M33" s="319">
        <v>998598</v>
      </c>
      <c r="N33" s="319">
        <f>L33-M33</f>
        <v>28</v>
      </c>
      <c r="O33" s="319">
        <f>$F33*N33</f>
        <v>-28000</v>
      </c>
      <c r="P33" s="320">
        <f>O33/1000000</f>
        <v>-0.028</v>
      </c>
      <c r="Q33" s="429"/>
    </row>
    <row r="34" spans="1:17" ht="14.25" customHeight="1">
      <c r="A34" s="263"/>
      <c r="B34" s="323" t="s">
        <v>25</v>
      </c>
      <c r="C34" s="313"/>
      <c r="D34" s="326"/>
      <c r="E34" s="306"/>
      <c r="F34" s="313"/>
      <c r="G34" s="318"/>
      <c r="H34" s="319"/>
      <c r="I34" s="319"/>
      <c r="J34" s="319"/>
      <c r="K34" s="320"/>
      <c r="L34" s="318"/>
      <c r="M34" s="319"/>
      <c r="N34" s="319"/>
      <c r="O34" s="319"/>
      <c r="P34" s="320"/>
      <c r="Q34" s="429"/>
    </row>
    <row r="35" spans="1:17" ht="14.25" customHeight="1">
      <c r="A35" s="263">
        <v>20</v>
      </c>
      <c r="B35" s="322" t="s">
        <v>408</v>
      </c>
      <c r="C35" s="313">
        <v>4864836</v>
      </c>
      <c r="D35" s="325" t="s">
        <v>12</v>
      </c>
      <c r="E35" s="306" t="s">
        <v>324</v>
      </c>
      <c r="F35" s="313">
        <v>1000</v>
      </c>
      <c r="G35" s="318">
        <v>999885</v>
      </c>
      <c r="H35" s="319">
        <v>999926</v>
      </c>
      <c r="I35" s="319">
        <f aca="true" t="shared" si="6" ref="I35:I43">G35-H35</f>
        <v>-41</v>
      </c>
      <c r="J35" s="319">
        <f aca="true" t="shared" si="7" ref="J35:J43">$F35*I35</f>
        <v>-41000</v>
      </c>
      <c r="K35" s="320">
        <f aca="true" t="shared" si="8" ref="K35:K43">J35/1000000</f>
        <v>-0.041</v>
      </c>
      <c r="L35" s="318">
        <v>990076</v>
      </c>
      <c r="M35" s="319">
        <v>990079</v>
      </c>
      <c r="N35" s="319">
        <f aca="true" t="shared" si="9" ref="N35:N43">L35-M35</f>
        <v>-3</v>
      </c>
      <c r="O35" s="319">
        <f aca="true" t="shared" si="10" ref="O35:O43">$F35*N35</f>
        <v>-3000</v>
      </c>
      <c r="P35" s="320">
        <f aca="true" t="shared" si="11" ref="P35:P43">O35/1000000</f>
        <v>-0.003</v>
      </c>
      <c r="Q35" s="456"/>
    </row>
    <row r="36" spans="1:17" ht="14.25" customHeight="1">
      <c r="A36" s="263">
        <v>21</v>
      </c>
      <c r="B36" s="322" t="s">
        <v>26</v>
      </c>
      <c r="C36" s="313">
        <v>4865182</v>
      </c>
      <c r="D36" s="325" t="s">
        <v>12</v>
      </c>
      <c r="E36" s="306" t="s">
        <v>324</v>
      </c>
      <c r="F36" s="313">
        <v>4000</v>
      </c>
      <c r="G36" s="318">
        <v>999968</v>
      </c>
      <c r="H36" s="319">
        <v>999999</v>
      </c>
      <c r="I36" s="319">
        <f t="shared" si="6"/>
        <v>-31</v>
      </c>
      <c r="J36" s="319">
        <f t="shared" si="7"/>
        <v>-124000</v>
      </c>
      <c r="K36" s="320">
        <f t="shared" si="8"/>
        <v>-0.124</v>
      </c>
      <c r="L36" s="318">
        <v>12</v>
      </c>
      <c r="M36" s="319">
        <v>10</v>
      </c>
      <c r="N36" s="319">
        <f t="shared" si="9"/>
        <v>2</v>
      </c>
      <c r="O36" s="319">
        <f t="shared" si="10"/>
        <v>8000</v>
      </c>
      <c r="P36" s="320">
        <f t="shared" si="11"/>
        <v>0.008</v>
      </c>
      <c r="Q36" s="429"/>
    </row>
    <row r="37" spans="1:17" ht="14.25" customHeight="1">
      <c r="A37" s="263">
        <v>22</v>
      </c>
      <c r="B37" s="322" t="s">
        <v>27</v>
      </c>
      <c r="C37" s="313">
        <v>4864880</v>
      </c>
      <c r="D37" s="325" t="s">
        <v>12</v>
      </c>
      <c r="E37" s="306" t="s">
        <v>324</v>
      </c>
      <c r="F37" s="313">
        <v>500</v>
      </c>
      <c r="G37" s="318">
        <v>1353</v>
      </c>
      <c r="H37" s="319">
        <v>1366</v>
      </c>
      <c r="I37" s="319">
        <f t="shared" si="6"/>
        <v>-13</v>
      </c>
      <c r="J37" s="319">
        <f t="shared" si="7"/>
        <v>-6500</v>
      </c>
      <c r="K37" s="320">
        <f t="shared" si="8"/>
        <v>-0.0065</v>
      </c>
      <c r="L37" s="318">
        <v>13983</v>
      </c>
      <c r="M37" s="319">
        <v>13982</v>
      </c>
      <c r="N37" s="319">
        <f t="shared" si="9"/>
        <v>1</v>
      </c>
      <c r="O37" s="319">
        <f t="shared" si="10"/>
        <v>500</v>
      </c>
      <c r="P37" s="320">
        <f t="shared" si="11"/>
        <v>0.0005</v>
      </c>
      <c r="Q37" s="429"/>
    </row>
    <row r="38" spans="1:17" ht="14.25" customHeight="1">
      <c r="A38" s="263">
        <v>23</v>
      </c>
      <c r="B38" s="322" t="s">
        <v>28</v>
      </c>
      <c r="C38" s="313">
        <v>5295128</v>
      </c>
      <c r="D38" s="325" t="s">
        <v>12</v>
      </c>
      <c r="E38" s="306" t="s">
        <v>324</v>
      </c>
      <c r="F38" s="313">
        <v>50</v>
      </c>
      <c r="G38" s="318">
        <v>36364</v>
      </c>
      <c r="H38" s="319">
        <v>35616</v>
      </c>
      <c r="I38" s="319">
        <f t="shared" si="6"/>
        <v>748</v>
      </c>
      <c r="J38" s="319">
        <f t="shared" si="7"/>
        <v>37400</v>
      </c>
      <c r="K38" s="320">
        <f t="shared" si="8"/>
        <v>0.0374</v>
      </c>
      <c r="L38" s="318">
        <v>185239</v>
      </c>
      <c r="M38" s="319">
        <v>184950</v>
      </c>
      <c r="N38" s="319">
        <f t="shared" si="9"/>
        <v>289</v>
      </c>
      <c r="O38" s="319">
        <f t="shared" si="10"/>
        <v>14450</v>
      </c>
      <c r="P38" s="320">
        <f t="shared" si="11"/>
        <v>0.01445</v>
      </c>
      <c r="Q38" s="429"/>
    </row>
    <row r="39" spans="1:17" ht="14.25" customHeight="1">
      <c r="A39" s="263"/>
      <c r="B39" s="322"/>
      <c r="C39" s="313"/>
      <c r="D39" s="325"/>
      <c r="E39" s="306"/>
      <c r="F39" s="313">
        <v>50</v>
      </c>
      <c r="G39" s="318">
        <v>12783</v>
      </c>
      <c r="H39" s="319">
        <v>12741</v>
      </c>
      <c r="I39" s="319">
        <f>G39-H39</f>
        <v>42</v>
      </c>
      <c r="J39" s="319">
        <f>$F39*I39</f>
        <v>2100</v>
      </c>
      <c r="K39" s="320">
        <f>J39/1000000</f>
        <v>0.0021</v>
      </c>
      <c r="L39" s="318"/>
      <c r="M39" s="319"/>
      <c r="N39" s="319"/>
      <c r="O39" s="319"/>
      <c r="P39" s="320"/>
      <c r="Q39" s="429"/>
    </row>
    <row r="40" spans="1:17" ht="14.25" customHeight="1">
      <c r="A40" s="263"/>
      <c r="B40" s="322"/>
      <c r="C40" s="313"/>
      <c r="D40" s="325"/>
      <c r="E40" s="306"/>
      <c r="F40" s="313">
        <v>50</v>
      </c>
      <c r="G40" s="318">
        <v>11906</v>
      </c>
      <c r="H40" s="319">
        <v>10290</v>
      </c>
      <c r="I40" s="319">
        <f>G40-H40</f>
        <v>1616</v>
      </c>
      <c r="J40" s="319">
        <f>$F40*I40</f>
        <v>80800</v>
      </c>
      <c r="K40" s="320">
        <f>J40/1000000</f>
        <v>0.0808</v>
      </c>
      <c r="L40" s="318"/>
      <c r="M40" s="319"/>
      <c r="N40" s="319"/>
      <c r="O40" s="319"/>
      <c r="P40" s="320"/>
      <c r="Q40" s="429"/>
    </row>
    <row r="41" spans="1:17" ht="14.25" customHeight="1">
      <c r="A41" s="263">
        <v>24</v>
      </c>
      <c r="B41" s="322" t="s">
        <v>29</v>
      </c>
      <c r="C41" s="313">
        <v>4864865</v>
      </c>
      <c r="D41" s="325" t="s">
        <v>12</v>
      </c>
      <c r="E41" s="306" t="s">
        <v>324</v>
      </c>
      <c r="F41" s="313">
        <v>1000</v>
      </c>
      <c r="G41" s="318">
        <v>999873</v>
      </c>
      <c r="H41" s="319">
        <v>1000001</v>
      </c>
      <c r="I41" s="319">
        <f t="shared" si="6"/>
        <v>-128</v>
      </c>
      <c r="J41" s="319">
        <f t="shared" si="7"/>
        <v>-128000</v>
      </c>
      <c r="K41" s="320">
        <f t="shared" si="8"/>
        <v>-0.128</v>
      </c>
      <c r="L41" s="318">
        <v>998883</v>
      </c>
      <c r="M41" s="319">
        <v>998815</v>
      </c>
      <c r="N41" s="319">
        <f t="shared" si="9"/>
        <v>68</v>
      </c>
      <c r="O41" s="319">
        <f t="shared" si="10"/>
        <v>68000</v>
      </c>
      <c r="P41" s="320">
        <f t="shared" si="11"/>
        <v>0.068</v>
      </c>
      <c r="Q41" s="440"/>
    </row>
    <row r="42" spans="1:17" ht="14.25" customHeight="1">
      <c r="A42" s="263">
        <v>25</v>
      </c>
      <c r="B42" s="322" t="s">
        <v>350</v>
      </c>
      <c r="C42" s="313">
        <v>4864873</v>
      </c>
      <c r="D42" s="325" t="s">
        <v>12</v>
      </c>
      <c r="E42" s="306" t="s">
        <v>324</v>
      </c>
      <c r="F42" s="313">
        <v>1000</v>
      </c>
      <c r="G42" s="318">
        <v>999490</v>
      </c>
      <c r="H42" s="319">
        <v>999556</v>
      </c>
      <c r="I42" s="319">
        <f t="shared" si="6"/>
        <v>-66</v>
      </c>
      <c r="J42" s="319">
        <f t="shared" si="7"/>
        <v>-66000</v>
      </c>
      <c r="K42" s="320">
        <f t="shared" si="8"/>
        <v>-0.066</v>
      </c>
      <c r="L42" s="318">
        <v>998783</v>
      </c>
      <c r="M42" s="319">
        <v>998780</v>
      </c>
      <c r="N42" s="319">
        <f t="shared" si="9"/>
        <v>3</v>
      </c>
      <c r="O42" s="319">
        <f t="shared" si="10"/>
        <v>3000</v>
      </c>
      <c r="P42" s="320">
        <f t="shared" si="11"/>
        <v>0.003</v>
      </c>
      <c r="Q42" s="439"/>
    </row>
    <row r="43" spans="1:17" ht="14.25" customHeight="1">
      <c r="A43" s="263">
        <v>26</v>
      </c>
      <c r="B43" s="322" t="s">
        <v>390</v>
      </c>
      <c r="C43" s="313">
        <v>5295124</v>
      </c>
      <c r="D43" s="325" t="s">
        <v>12</v>
      </c>
      <c r="E43" s="306" t="s">
        <v>324</v>
      </c>
      <c r="F43" s="313">
        <v>100</v>
      </c>
      <c r="G43" s="318">
        <v>50349</v>
      </c>
      <c r="H43" s="319">
        <v>53952</v>
      </c>
      <c r="I43" s="319">
        <f t="shared" si="6"/>
        <v>-3603</v>
      </c>
      <c r="J43" s="319">
        <f t="shared" si="7"/>
        <v>-360300</v>
      </c>
      <c r="K43" s="320">
        <f t="shared" si="8"/>
        <v>-0.3603</v>
      </c>
      <c r="L43" s="318">
        <v>192248</v>
      </c>
      <c r="M43" s="319">
        <v>192248</v>
      </c>
      <c r="N43" s="319">
        <f t="shared" si="9"/>
        <v>0</v>
      </c>
      <c r="O43" s="319">
        <f t="shared" si="10"/>
        <v>0</v>
      </c>
      <c r="P43" s="320">
        <f t="shared" si="11"/>
        <v>0</v>
      </c>
      <c r="Q43" s="439"/>
    </row>
    <row r="44" spans="1:17" ht="12.75" customHeight="1">
      <c r="A44" s="263"/>
      <c r="B44" s="324" t="s">
        <v>30</v>
      </c>
      <c r="C44" s="313"/>
      <c r="D44" s="325"/>
      <c r="E44" s="306"/>
      <c r="F44" s="313"/>
      <c r="G44" s="318"/>
      <c r="H44" s="319"/>
      <c r="I44" s="319"/>
      <c r="J44" s="319"/>
      <c r="K44" s="320"/>
      <c r="L44" s="318"/>
      <c r="M44" s="319"/>
      <c r="N44" s="319"/>
      <c r="O44" s="319"/>
      <c r="P44" s="320"/>
      <c r="Q44" s="429"/>
    </row>
    <row r="45" spans="1:17" ht="12.75" customHeight="1">
      <c r="A45" s="263">
        <v>27</v>
      </c>
      <c r="B45" s="322" t="s">
        <v>347</v>
      </c>
      <c r="C45" s="313">
        <v>5128473</v>
      </c>
      <c r="D45" s="325" t="s">
        <v>12</v>
      </c>
      <c r="E45" s="306" t="s">
        <v>324</v>
      </c>
      <c r="F45" s="313">
        <v>1000</v>
      </c>
      <c r="G45" s="318">
        <v>996635</v>
      </c>
      <c r="H45" s="319">
        <v>997459</v>
      </c>
      <c r="I45" s="319">
        <f>G45-H45</f>
        <v>-824</v>
      </c>
      <c r="J45" s="319">
        <f>$F45*I45</f>
        <v>-824000</v>
      </c>
      <c r="K45" s="320">
        <f>J45/1000000</f>
        <v>-0.824</v>
      </c>
      <c r="L45" s="318">
        <v>999507</v>
      </c>
      <c r="M45" s="319">
        <v>999646</v>
      </c>
      <c r="N45" s="319">
        <f>L45-M45</f>
        <v>-139</v>
      </c>
      <c r="O45" s="319">
        <f>$F45*N45</f>
        <v>-139000</v>
      </c>
      <c r="P45" s="320">
        <f>O45/1000000</f>
        <v>-0.139</v>
      </c>
      <c r="Q45" s="439"/>
    </row>
    <row r="46" spans="1:17" ht="12.75" customHeight="1">
      <c r="A46" s="263">
        <v>28</v>
      </c>
      <c r="B46" s="322" t="s">
        <v>348</v>
      </c>
      <c r="C46" s="313">
        <v>4902482</v>
      </c>
      <c r="D46" s="325" t="s">
        <v>12</v>
      </c>
      <c r="E46" s="306" t="s">
        <v>324</v>
      </c>
      <c r="F46" s="313">
        <v>500</v>
      </c>
      <c r="G46" s="318">
        <v>951137</v>
      </c>
      <c r="H46" s="319">
        <v>955798</v>
      </c>
      <c r="I46" s="319">
        <f>G46-H46</f>
        <v>-4661</v>
      </c>
      <c r="J46" s="319">
        <f>$F46*I46</f>
        <v>-2330500</v>
      </c>
      <c r="K46" s="320">
        <f>J46/1000000</f>
        <v>-2.3305</v>
      </c>
      <c r="L46" s="318">
        <v>999897</v>
      </c>
      <c r="M46" s="319">
        <v>999898</v>
      </c>
      <c r="N46" s="319">
        <f>L46-M46</f>
        <v>-1</v>
      </c>
      <c r="O46" s="319">
        <f>$F46*N46</f>
        <v>-500</v>
      </c>
      <c r="P46" s="320">
        <f>O46/1000000</f>
        <v>-0.0005</v>
      </c>
      <c r="Q46" s="439"/>
    </row>
    <row r="47" spans="1:17" ht="12.75" customHeight="1">
      <c r="A47" s="263">
        <v>29</v>
      </c>
      <c r="B47" s="322" t="s">
        <v>31</v>
      </c>
      <c r="C47" s="313">
        <v>4864791</v>
      </c>
      <c r="D47" s="325" t="s">
        <v>12</v>
      </c>
      <c r="E47" s="306" t="s">
        <v>324</v>
      </c>
      <c r="F47" s="313">
        <v>266.67</v>
      </c>
      <c r="G47" s="318">
        <v>996421</v>
      </c>
      <c r="H47" s="319">
        <v>996815</v>
      </c>
      <c r="I47" s="264">
        <f>G47-H47</f>
        <v>-394</v>
      </c>
      <c r="J47" s="264">
        <f>$F47*I47</f>
        <v>-105067.98000000001</v>
      </c>
      <c r="K47" s="739">
        <f>J47/1000000</f>
        <v>-0.10506798</v>
      </c>
      <c r="L47" s="318">
        <v>999877</v>
      </c>
      <c r="M47" s="319">
        <v>999880</v>
      </c>
      <c r="N47" s="264">
        <f>L47-M47</f>
        <v>-3</v>
      </c>
      <c r="O47" s="264">
        <f>$F47*N47</f>
        <v>-800.01</v>
      </c>
      <c r="P47" s="739">
        <f>O47/1000000</f>
        <v>-0.00080001</v>
      </c>
      <c r="Q47" s="456"/>
    </row>
    <row r="48" spans="1:17" ht="12.75" customHeight="1">
      <c r="A48" s="263">
        <v>30</v>
      </c>
      <c r="B48" s="322" t="s">
        <v>32</v>
      </c>
      <c r="C48" s="313">
        <v>4864867</v>
      </c>
      <c r="D48" s="325" t="s">
        <v>12</v>
      </c>
      <c r="E48" s="306" t="s">
        <v>324</v>
      </c>
      <c r="F48" s="313">
        <v>500</v>
      </c>
      <c r="G48" s="318">
        <v>2184</v>
      </c>
      <c r="H48" s="319">
        <v>2163</v>
      </c>
      <c r="I48" s="319">
        <f>G48-H48</f>
        <v>21</v>
      </c>
      <c r="J48" s="319">
        <f>$F48*I48</f>
        <v>10500</v>
      </c>
      <c r="K48" s="320">
        <f>J48/1000000</f>
        <v>0.0105</v>
      </c>
      <c r="L48" s="318">
        <v>232</v>
      </c>
      <c r="M48" s="319">
        <v>211</v>
      </c>
      <c r="N48" s="319">
        <f>L48-M48</f>
        <v>21</v>
      </c>
      <c r="O48" s="319">
        <f>$F48*N48</f>
        <v>10500</v>
      </c>
      <c r="P48" s="320">
        <f>O48/1000000</f>
        <v>0.0105</v>
      </c>
      <c r="Q48" s="429"/>
    </row>
    <row r="49" spans="1:17" ht="12.75" customHeight="1">
      <c r="A49" s="263"/>
      <c r="B49" s="323" t="s">
        <v>33</v>
      </c>
      <c r="C49" s="313"/>
      <c r="D49" s="326"/>
      <c r="E49" s="306"/>
      <c r="F49" s="313"/>
      <c r="G49" s="318"/>
      <c r="H49" s="319"/>
      <c r="I49" s="319"/>
      <c r="J49" s="319"/>
      <c r="K49" s="320"/>
      <c r="L49" s="318"/>
      <c r="M49" s="319"/>
      <c r="N49" s="319"/>
      <c r="O49" s="319"/>
      <c r="P49" s="320"/>
      <c r="Q49" s="429"/>
    </row>
    <row r="50" spans="1:17" ht="12.75" customHeight="1">
      <c r="A50" s="263">
        <v>31</v>
      </c>
      <c r="B50" s="322" t="s">
        <v>34</v>
      </c>
      <c r="C50" s="313">
        <v>4865041</v>
      </c>
      <c r="D50" s="325" t="s">
        <v>12</v>
      </c>
      <c r="E50" s="306" t="s">
        <v>324</v>
      </c>
      <c r="F50" s="313">
        <v>-1000</v>
      </c>
      <c r="G50" s="318">
        <v>42760</v>
      </c>
      <c r="H50" s="319">
        <v>41765</v>
      </c>
      <c r="I50" s="319">
        <f>G50-H50</f>
        <v>995</v>
      </c>
      <c r="J50" s="319">
        <f>$F50*I50</f>
        <v>-995000</v>
      </c>
      <c r="K50" s="320">
        <f>J50/1000000</f>
        <v>-0.995</v>
      </c>
      <c r="L50" s="318">
        <v>996549</v>
      </c>
      <c r="M50" s="319">
        <v>996614</v>
      </c>
      <c r="N50" s="319">
        <f>L50-M50</f>
        <v>-65</v>
      </c>
      <c r="O50" s="319">
        <f>$F50*N50</f>
        <v>65000</v>
      </c>
      <c r="P50" s="320">
        <f>O50/1000000</f>
        <v>0.065</v>
      </c>
      <c r="Q50" s="429"/>
    </row>
    <row r="51" spans="1:17" ht="12.75" customHeight="1">
      <c r="A51" s="263">
        <v>32</v>
      </c>
      <c r="B51" s="322" t="s">
        <v>15</v>
      </c>
      <c r="C51" s="313">
        <v>5295182</v>
      </c>
      <c r="D51" s="325" t="s">
        <v>12</v>
      </c>
      <c r="E51" s="306" t="s">
        <v>324</v>
      </c>
      <c r="F51" s="313">
        <v>-500</v>
      </c>
      <c r="G51" s="318">
        <v>221756</v>
      </c>
      <c r="H51" s="319">
        <v>218710</v>
      </c>
      <c r="I51" s="319">
        <f>G51-H51</f>
        <v>3046</v>
      </c>
      <c r="J51" s="319">
        <f>$F51*I51</f>
        <v>-1523000</v>
      </c>
      <c r="K51" s="320">
        <f>J51/1000000</f>
        <v>-1.523</v>
      </c>
      <c r="L51" s="318">
        <v>17437</v>
      </c>
      <c r="M51" s="319">
        <v>17443</v>
      </c>
      <c r="N51" s="319">
        <f>L51-M51</f>
        <v>-6</v>
      </c>
      <c r="O51" s="319">
        <f>$F51*N51</f>
        <v>3000</v>
      </c>
      <c r="P51" s="320">
        <f>O51/1000000</f>
        <v>0.003</v>
      </c>
      <c r="Q51" s="426"/>
    </row>
    <row r="52" spans="1:17" ht="12.75" customHeight="1">
      <c r="A52" s="264"/>
      <c r="B52" s="322"/>
      <c r="C52" s="313"/>
      <c r="D52" s="325"/>
      <c r="E52" s="306"/>
      <c r="F52" s="313">
        <v>-500</v>
      </c>
      <c r="G52" s="318">
        <v>218299</v>
      </c>
      <c r="H52" s="319">
        <v>218156</v>
      </c>
      <c r="I52" s="319">
        <f>G52-H52</f>
        <v>143</v>
      </c>
      <c r="J52" s="319">
        <f>$F52*I52</f>
        <v>-71500</v>
      </c>
      <c r="K52" s="320">
        <f>J52/1000000</f>
        <v>-0.0715</v>
      </c>
      <c r="L52" s="318"/>
      <c r="M52" s="319"/>
      <c r="N52" s="319"/>
      <c r="O52" s="319"/>
      <c r="P52" s="320"/>
      <c r="Q52" s="426"/>
    </row>
    <row r="53" spans="1:17" ht="12.75" customHeight="1">
      <c r="A53" s="264">
        <v>33</v>
      </c>
      <c r="B53" s="322" t="s">
        <v>16</v>
      </c>
      <c r="C53" s="313">
        <v>4864788</v>
      </c>
      <c r="D53" s="325" t="s">
        <v>12</v>
      </c>
      <c r="E53" s="306" t="s">
        <v>324</v>
      </c>
      <c r="F53" s="313">
        <v>-2000</v>
      </c>
      <c r="G53" s="318">
        <v>4208</v>
      </c>
      <c r="H53" s="319">
        <v>3779</v>
      </c>
      <c r="I53" s="319">
        <f>G53-H53</f>
        <v>429</v>
      </c>
      <c r="J53" s="319">
        <f>$F53*I53</f>
        <v>-858000</v>
      </c>
      <c r="K53" s="320">
        <f>J53/1000000</f>
        <v>-0.858</v>
      </c>
      <c r="L53" s="318">
        <v>999674</v>
      </c>
      <c r="M53" s="319">
        <v>999677</v>
      </c>
      <c r="N53" s="319">
        <f>L53-M53</f>
        <v>-3</v>
      </c>
      <c r="O53" s="319">
        <f>$F53*N53</f>
        <v>6000</v>
      </c>
      <c r="P53" s="320">
        <f>O53/1000000</f>
        <v>0.006</v>
      </c>
      <c r="Q53" s="426"/>
    </row>
    <row r="54" spans="1:17" ht="12.75" customHeight="1">
      <c r="A54" s="264"/>
      <c r="B54" s="323" t="s">
        <v>35</v>
      </c>
      <c r="C54" s="313"/>
      <c r="D54" s="326"/>
      <c r="E54" s="306"/>
      <c r="F54" s="313"/>
      <c r="G54" s="318"/>
      <c r="H54" s="319"/>
      <c r="I54" s="319"/>
      <c r="J54" s="319"/>
      <c r="K54" s="320"/>
      <c r="L54" s="318"/>
      <c r="M54" s="319"/>
      <c r="N54" s="319"/>
      <c r="O54" s="319"/>
      <c r="P54" s="320"/>
      <c r="Q54" s="429"/>
    </row>
    <row r="55" spans="1:17" ht="12.75" customHeight="1">
      <c r="A55" s="263">
        <v>34</v>
      </c>
      <c r="B55" s="322" t="s">
        <v>36</v>
      </c>
      <c r="C55" s="313">
        <v>4864911</v>
      </c>
      <c r="D55" s="325" t="s">
        <v>12</v>
      </c>
      <c r="E55" s="306" t="s">
        <v>324</v>
      </c>
      <c r="F55" s="313">
        <v>-1000</v>
      </c>
      <c r="G55" s="318">
        <v>43940</v>
      </c>
      <c r="H55" s="319">
        <v>41567</v>
      </c>
      <c r="I55" s="319">
        <f>G55-H55</f>
        <v>2373</v>
      </c>
      <c r="J55" s="319">
        <f>$F55*I55</f>
        <v>-2373000</v>
      </c>
      <c r="K55" s="320">
        <f>J55/1000000</f>
        <v>-2.373</v>
      </c>
      <c r="L55" s="318">
        <v>999008</v>
      </c>
      <c r="M55" s="319">
        <v>999024</v>
      </c>
      <c r="N55" s="319">
        <f>L55-M55</f>
        <v>-16</v>
      </c>
      <c r="O55" s="319">
        <f>$F55*N55</f>
        <v>16000</v>
      </c>
      <c r="P55" s="320">
        <f>O55/1000000</f>
        <v>0.016</v>
      </c>
      <c r="Q55" s="429"/>
    </row>
    <row r="56" spans="1:17" ht="12.75" customHeight="1">
      <c r="A56" s="263"/>
      <c r="B56" s="323" t="s">
        <v>358</v>
      </c>
      <c r="C56" s="313"/>
      <c r="D56" s="325"/>
      <c r="E56" s="306"/>
      <c r="F56" s="313"/>
      <c r="G56" s="318"/>
      <c r="H56" s="319"/>
      <c r="I56" s="319"/>
      <c r="J56" s="319"/>
      <c r="K56" s="320"/>
      <c r="L56" s="318"/>
      <c r="M56" s="319"/>
      <c r="N56" s="319"/>
      <c r="O56" s="319"/>
      <c r="P56" s="320"/>
      <c r="Q56" s="429"/>
    </row>
    <row r="57" spans="1:17" ht="12.75" customHeight="1">
      <c r="A57" s="263">
        <v>35</v>
      </c>
      <c r="B57" s="322" t="s">
        <v>407</v>
      </c>
      <c r="C57" s="313">
        <v>4864973</v>
      </c>
      <c r="D57" s="325" t="s">
        <v>12</v>
      </c>
      <c r="E57" s="306" t="s">
        <v>324</v>
      </c>
      <c r="F57" s="313">
        <v>-2000</v>
      </c>
      <c r="G57" s="318">
        <v>102559</v>
      </c>
      <c r="H57" s="319">
        <v>97194</v>
      </c>
      <c r="I57" s="319">
        <f>G57-H57</f>
        <v>5365</v>
      </c>
      <c r="J57" s="319">
        <f>$F57*I57</f>
        <v>-10730000</v>
      </c>
      <c r="K57" s="320">
        <f>J57/1000000</f>
        <v>-10.73</v>
      </c>
      <c r="L57" s="318">
        <v>288</v>
      </c>
      <c r="M57" s="319">
        <v>288</v>
      </c>
      <c r="N57" s="319">
        <f>L57-M57</f>
        <v>0</v>
      </c>
      <c r="O57" s="319">
        <f>$F57*N57</f>
        <v>0</v>
      </c>
      <c r="P57" s="320">
        <f>O57/1000000</f>
        <v>0</v>
      </c>
      <c r="Q57" s="429"/>
    </row>
    <row r="58" spans="1:17" ht="12.75" customHeight="1">
      <c r="A58" s="263">
        <v>36</v>
      </c>
      <c r="B58" s="322" t="s">
        <v>365</v>
      </c>
      <c r="C58" s="313">
        <v>4864992</v>
      </c>
      <c r="D58" s="325" t="s">
        <v>12</v>
      </c>
      <c r="E58" s="306" t="s">
        <v>324</v>
      </c>
      <c r="F58" s="313">
        <v>-1000</v>
      </c>
      <c r="G58" s="318">
        <v>102736</v>
      </c>
      <c r="H58" s="319">
        <v>99149</v>
      </c>
      <c r="I58" s="319">
        <f>G58-H58</f>
        <v>3587</v>
      </c>
      <c r="J58" s="319">
        <f>$F58*I58</f>
        <v>-3587000</v>
      </c>
      <c r="K58" s="320">
        <f>J58/1000000</f>
        <v>-3.587</v>
      </c>
      <c r="L58" s="318">
        <v>998461</v>
      </c>
      <c r="M58" s="319">
        <v>998462</v>
      </c>
      <c r="N58" s="319">
        <f>L58-M58</f>
        <v>-1</v>
      </c>
      <c r="O58" s="319">
        <f>$F58*N58</f>
        <v>1000</v>
      </c>
      <c r="P58" s="320">
        <f>O58/1000000</f>
        <v>0.001</v>
      </c>
      <c r="Q58" s="719"/>
    </row>
    <row r="59" spans="1:17" ht="12.75" customHeight="1">
      <c r="A59" s="263">
        <v>37</v>
      </c>
      <c r="B59" s="322" t="s">
        <v>359</v>
      </c>
      <c r="C59" s="313">
        <v>4864827</v>
      </c>
      <c r="D59" s="325" t="s">
        <v>12</v>
      </c>
      <c r="E59" s="306" t="s">
        <v>324</v>
      </c>
      <c r="F59" s="313">
        <v>-333.33</v>
      </c>
      <c r="G59" s="318">
        <v>59631</v>
      </c>
      <c r="H59" s="319">
        <v>41326</v>
      </c>
      <c r="I59" s="319">
        <f>G59-H59</f>
        <v>18305</v>
      </c>
      <c r="J59" s="319">
        <f>$F59*I59</f>
        <v>-6101605.649999999</v>
      </c>
      <c r="K59" s="320">
        <f>J59/1000000</f>
        <v>-6.10160565</v>
      </c>
      <c r="L59" s="318">
        <v>144</v>
      </c>
      <c r="M59" s="319">
        <v>132</v>
      </c>
      <c r="N59" s="319">
        <f>L59-M59</f>
        <v>12</v>
      </c>
      <c r="O59" s="319">
        <f>$F59*N59</f>
        <v>-3999.96</v>
      </c>
      <c r="P59" s="320">
        <f>O59/1000000</f>
        <v>-0.00399996</v>
      </c>
      <c r="Q59" s="719"/>
    </row>
    <row r="60" spans="1:17" ht="12.75" customHeight="1">
      <c r="A60" s="263"/>
      <c r="B60" s="324" t="s">
        <v>379</v>
      </c>
      <c r="C60" s="313"/>
      <c r="D60" s="325"/>
      <c r="E60" s="306"/>
      <c r="F60" s="313"/>
      <c r="G60" s="318"/>
      <c r="H60" s="319"/>
      <c r="I60" s="319"/>
      <c r="J60" s="319"/>
      <c r="K60" s="320"/>
      <c r="L60" s="318"/>
      <c r="M60" s="319"/>
      <c r="N60" s="319"/>
      <c r="O60" s="319"/>
      <c r="P60" s="320"/>
      <c r="Q60" s="430"/>
    </row>
    <row r="61" spans="1:17" ht="12.75" customHeight="1">
      <c r="A61" s="263">
        <v>38</v>
      </c>
      <c r="B61" s="322" t="s">
        <v>14</v>
      </c>
      <c r="C61" s="313">
        <v>4902505</v>
      </c>
      <c r="D61" s="325" t="s">
        <v>12</v>
      </c>
      <c r="E61" s="306" t="s">
        <v>324</v>
      </c>
      <c r="F61" s="313">
        <v>-2000</v>
      </c>
      <c r="G61" s="318">
        <v>13047</v>
      </c>
      <c r="H61" s="319">
        <v>11602</v>
      </c>
      <c r="I61" s="319">
        <f>G61-H61</f>
        <v>1445</v>
      </c>
      <c r="J61" s="319">
        <f>$F61*I61</f>
        <v>-2890000</v>
      </c>
      <c r="K61" s="320">
        <f>J61/1000000</f>
        <v>-2.89</v>
      </c>
      <c r="L61" s="318">
        <v>245</v>
      </c>
      <c r="M61" s="319">
        <v>239</v>
      </c>
      <c r="N61" s="319">
        <f>L61-M61</f>
        <v>6</v>
      </c>
      <c r="O61" s="319">
        <f>$F61*N61</f>
        <v>-12000</v>
      </c>
      <c r="P61" s="320">
        <f>O61/1000000</f>
        <v>-0.012</v>
      </c>
      <c r="Q61" s="456"/>
    </row>
    <row r="62" spans="1:17" ht="12.75" customHeight="1">
      <c r="A62" s="263">
        <v>39</v>
      </c>
      <c r="B62" s="322" t="s">
        <v>15</v>
      </c>
      <c r="C62" s="313">
        <v>5128468</v>
      </c>
      <c r="D62" s="325" t="s">
        <v>12</v>
      </c>
      <c r="E62" s="306" t="s">
        <v>324</v>
      </c>
      <c r="F62" s="313">
        <v>-1000</v>
      </c>
      <c r="G62" s="318">
        <v>63244</v>
      </c>
      <c r="H62" s="319">
        <v>60195</v>
      </c>
      <c r="I62" s="319">
        <f>G62-H62</f>
        <v>3049</v>
      </c>
      <c r="J62" s="319">
        <f>$F62*I62</f>
        <v>-3049000</v>
      </c>
      <c r="K62" s="320">
        <f>J62/1000000</f>
        <v>-3.049</v>
      </c>
      <c r="L62" s="318">
        <v>1664</v>
      </c>
      <c r="M62" s="319">
        <v>1654</v>
      </c>
      <c r="N62" s="319">
        <f>L62-M62</f>
        <v>10</v>
      </c>
      <c r="O62" s="319">
        <f>$F62*N62</f>
        <v>-10000</v>
      </c>
      <c r="P62" s="320">
        <f>O62/1000000</f>
        <v>-0.01</v>
      </c>
      <c r="Q62" s="436"/>
    </row>
    <row r="63" spans="1:17" ht="12.75" customHeight="1">
      <c r="A63" s="263"/>
      <c r="B63" s="324" t="s">
        <v>477</v>
      </c>
      <c r="C63" s="313"/>
      <c r="D63" s="325"/>
      <c r="E63" s="306"/>
      <c r="F63" s="313"/>
      <c r="G63" s="318"/>
      <c r="H63" s="319"/>
      <c r="I63" s="319"/>
      <c r="J63" s="319"/>
      <c r="K63" s="320"/>
      <c r="L63" s="318"/>
      <c r="M63" s="319"/>
      <c r="N63" s="319"/>
      <c r="O63" s="319"/>
      <c r="P63" s="320"/>
      <c r="Q63" s="436"/>
    </row>
    <row r="64" spans="1:17" ht="12.75" customHeight="1">
      <c r="A64" s="263">
        <v>40</v>
      </c>
      <c r="B64" s="322" t="s">
        <v>14</v>
      </c>
      <c r="C64" s="313" t="s">
        <v>478</v>
      </c>
      <c r="D64" s="325"/>
      <c r="E64" s="306" t="s">
        <v>324</v>
      </c>
      <c r="F64" s="313">
        <v>1</v>
      </c>
      <c r="G64" s="318">
        <v>0</v>
      </c>
      <c r="H64" s="319">
        <v>0</v>
      </c>
      <c r="I64" s="319">
        <f>G64-H64</f>
        <v>0</v>
      </c>
      <c r="J64" s="319">
        <f>$F64*I64</f>
        <v>0</v>
      </c>
      <c r="K64" s="320">
        <f>J64/1000000</f>
        <v>0</v>
      </c>
      <c r="L64" s="318">
        <v>0</v>
      </c>
      <c r="M64" s="319">
        <v>0</v>
      </c>
      <c r="N64" s="319">
        <f>L64-M64</f>
        <v>0</v>
      </c>
      <c r="O64" s="319">
        <f>$F64*N64</f>
        <v>0</v>
      </c>
      <c r="P64" s="320">
        <f>O64/1000000</f>
        <v>0</v>
      </c>
      <c r="Q64" s="436"/>
    </row>
    <row r="65" spans="1:17" ht="12.75" customHeight="1">
      <c r="A65" s="263">
        <v>41</v>
      </c>
      <c r="B65" s="322" t="s">
        <v>15</v>
      </c>
      <c r="C65" s="313" t="s">
        <v>479</v>
      </c>
      <c r="D65" s="325"/>
      <c r="E65" s="306" t="s">
        <v>324</v>
      </c>
      <c r="F65" s="313">
        <v>1</v>
      </c>
      <c r="G65" s="318">
        <v>1884000</v>
      </c>
      <c r="H65" s="319">
        <v>64000</v>
      </c>
      <c r="I65" s="319">
        <f>G65-H65</f>
        <v>1820000</v>
      </c>
      <c r="J65" s="319">
        <f>$F65*I65</f>
        <v>1820000</v>
      </c>
      <c r="K65" s="320">
        <f>J65/1000000</f>
        <v>1.82</v>
      </c>
      <c r="L65" s="318">
        <v>0</v>
      </c>
      <c r="M65" s="319">
        <v>0</v>
      </c>
      <c r="N65" s="319">
        <f>L65-M65</f>
        <v>0</v>
      </c>
      <c r="O65" s="319">
        <f>$F65*N65</f>
        <v>0</v>
      </c>
      <c r="P65" s="320">
        <f>O65/1000000</f>
        <v>0</v>
      </c>
      <c r="Q65" s="426" t="s">
        <v>481</v>
      </c>
    </row>
    <row r="66" spans="1:17" ht="14.25" customHeight="1">
      <c r="A66" s="263"/>
      <c r="B66" s="324" t="s">
        <v>383</v>
      </c>
      <c r="C66" s="313"/>
      <c r="D66" s="325"/>
      <c r="E66" s="306"/>
      <c r="F66" s="313"/>
      <c r="G66" s="318"/>
      <c r="H66" s="319"/>
      <c r="I66" s="319"/>
      <c r="J66" s="319"/>
      <c r="K66" s="320"/>
      <c r="L66" s="318"/>
      <c r="M66" s="319"/>
      <c r="N66" s="319"/>
      <c r="O66" s="319"/>
      <c r="P66" s="320"/>
      <c r="Q66" s="436"/>
    </row>
    <row r="67" spans="1:17" ht="15.75" customHeight="1">
      <c r="A67" s="263">
        <v>42</v>
      </c>
      <c r="B67" s="322" t="s">
        <v>14</v>
      </c>
      <c r="C67" s="313">
        <v>4864903</v>
      </c>
      <c r="D67" s="325" t="s">
        <v>12</v>
      </c>
      <c r="E67" s="306" t="s">
        <v>324</v>
      </c>
      <c r="F67" s="313">
        <v>-1000</v>
      </c>
      <c r="G67" s="318">
        <v>1573</v>
      </c>
      <c r="H67" s="319">
        <v>782</v>
      </c>
      <c r="I67" s="319">
        <f>G67-H67</f>
        <v>791</v>
      </c>
      <c r="J67" s="319">
        <f>$F67*I67</f>
        <v>-791000</v>
      </c>
      <c r="K67" s="320">
        <f>J67/1000000</f>
        <v>-0.791</v>
      </c>
      <c r="L67" s="318">
        <v>997840</v>
      </c>
      <c r="M67" s="319">
        <v>997841</v>
      </c>
      <c r="N67" s="319">
        <f>L67-M67</f>
        <v>-1</v>
      </c>
      <c r="O67" s="319">
        <f>$F67*N67</f>
        <v>1000</v>
      </c>
      <c r="P67" s="320">
        <f>O67/1000000</f>
        <v>0.001</v>
      </c>
      <c r="Q67" s="426"/>
    </row>
    <row r="68" spans="1:17" ht="15" customHeight="1">
      <c r="A68" s="263">
        <v>43</v>
      </c>
      <c r="B68" s="322" t="s">
        <v>15</v>
      </c>
      <c r="C68" s="313">
        <v>4864946</v>
      </c>
      <c r="D68" s="325" t="s">
        <v>12</v>
      </c>
      <c r="E68" s="306" t="s">
        <v>324</v>
      </c>
      <c r="F68" s="313">
        <v>-1000</v>
      </c>
      <c r="G68" s="318">
        <v>48559</v>
      </c>
      <c r="H68" s="319">
        <v>47232</v>
      </c>
      <c r="I68" s="319">
        <f>G68-H68</f>
        <v>1327</v>
      </c>
      <c r="J68" s="319">
        <f>$F68*I68</f>
        <v>-1327000</v>
      </c>
      <c r="K68" s="320">
        <f>J68/1000000</f>
        <v>-1.327</v>
      </c>
      <c r="L68" s="318">
        <v>1622</v>
      </c>
      <c r="M68" s="319">
        <v>1622</v>
      </c>
      <c r="N68" s="319">
        <f>L68-M68</f>
        <v>0</v>
      </c>
      <c r="O68" s="319">
        <f>$F68*N68</f>
        <v>0</v>
      </c>
      <c r="P68" s="320">
        <f>O68/1000000</f>
        <v>0</v>
      </c>
      <c r="Q68" s="426"/>
    </row>
    <row r="69" spans="1:17" ht="14.25" customHeight="1">
      <c r="A69" s="263"/>
      <c r="B69" s="324" t="s">
        <v>357</v>
      </c>
      <c r="C69" s="313"/>
      <c r="D69" s="325"/>
      <c r="E69" s="306"/>
      <c r="F69" s="313"/>
      <c r="G69" s="318"/>
      <c r="H69" s="319"/>
      <c r="I69" s="319"/>
      <c r="J69" s="319"/>
      <c r="K69" s="320"/>
      <c r="L69" s="318"/>
      <c r="M69" s="319"/>
      <c r="N69" s="319"/>
      <c r="O69" s="319"/>
      <c r="P69" s="320"/>
      <c r="Q69" s="429"/>
    </row>
    <row r="70" spans="1:17" ht="14.25" customHeight="1">
      <c r="A70" s="263"/>
      <c r="B70" s="324" t="s">
        <v>41</v>
      </c>
      <c r="C70" s="313"/>
      <c r="D70" s="325"/>
      <c r="E70" s="306"/>
      <c r="F70" s="313"/>
      <c r="G70" s="318"/>
      <c r="H70" s="319"/>
      <c r="I70" s="319"/>
      <c r="J70" s="319"/>
      <c r="K70" s="320"/>
      <c r="L70" s="318"/>
      <c r="M70" s="319"/>
      <c r="N70" s="319"/>
      <c r="O70" s="319"/>
      <c r="P70" s="320"/>
      <c r="Q70" s="429"/>
    </row>
    <row r="71" spans="1:17" s="462" customFormat="1" ht="15.75" thickBot="1">
      <c r="A71" s="462">
        <v>44</v>
      </c>
      <c r="B71" s="769" t="s">
        <v>42</v>
      </c>
      <c r="C71" s="694">
        <v>4864843</v>
      </c>
      <c r="D71" s="694" t="s">
        <v>12</v>
      </c>
      <c r="E71" s="694" t="s">
        <v>324</v>
      </c>
      <c r="F71" s="694">
        <v>1000</v>
      </c>
      <c r="G71" s="318">
        <v>999015</v>
      </c>
      <c r="H71" s="319">
        <v>999640</v>
      </c>
      <c r="I71" s="694">
        <f>G71-H71</f>
        <v>-625</v>
      </c>
      <c r="J71" s="694">
        <f>$F71*I71</f>
        <v>-625000</v>
      </c>
      <c r="K71" s="694">
        <f>J71/1000000</f>
        <v>-0.625</v>
      </c>
      <c r="L71" s="318">
        <v>26629</v>
      </c>
      <c r="M71" s="319">
        <v>27023</v>
      </c>
      <c r="N71" s="694">
        <f>L71-M71</f>
        <v>-394</v>
      </c>
      <c r="O71" s="694">
        <f>$F71*N71</f>
        <v>-394000</v>
      </c>
      <c r="P71" s="694">
        <f>O71/1000000</f>
        <v>-0.394</v>
      </c>
      <c r="Q71" s="516"/>
    </row>
    <row r="72" spans="1:17" s="718" customFormat="1" ht="16.5" hidden="1" thickBot="1" thickTop="1">
      <c r="A72" s="655"/>
      <c r="B72" s="716"/>
      <c r="C72" s="717"/>
      <c r="D72" s="722"/>
      <c r="F72" s="717"/>
      <c r="G72" s="319" t="e">
        <v>#N/A</v>
      </c>
      <c r="H72" s="319" t="e">
        <v>#N/A</v>
      </c>
      <c r="I72" s="717"/>
      <c r="J72" s="717"/>
      <c r="K72" s="717"/>
      <c r="L72" s="319" t="e">
        <v>#N/A</v>
      </c>
      <c r="M72" s="319" t="e">
        <v>#N/A</v>
      </c>
      <c r="N72" s="717"/>
      <c r="O72" s="717"/>
      <c r="P72" s="717"/>
      <c r="Q72" s="723"/>
    </row>
    <row r="73" spans="1:17" ht="21.75" customHeight="1" thickBot="1" thickTop="1">
      <c r="A73" s="264"/>
      <c r="B73" s="446" t="s">
        <v>289</v>
      </c>
      <c r="C73" s="37"/>
      <c r="D73" s="326"/>
      <c r="E73" s="306"/>
      <c r="F73" s="37"/>
      <c r="G73" s="428"/>
      <c r="H73" s="428"/>
      <c r="I73" s="319"/>
      <c r="J73" s="319"/>
      <c r="K73" s="319"/>
      <c r="L73" s="428"/>
      <c r="M73" s="428"/>
      <c r="N73" s="319"/>
      <c r="O73" s="319"/>
      <c r="P73" s="319"/>
      <c r="Q73" s="503" t="str">
        <f>Q1</f>
        <v>DECEMBER-2020</v>
      </c>
    </row>
    <row r="74" spans="1:17" ht="15.75" customHeight="1" thickTop="1">
      <c r="A74" s="262"/>
      <c r="B74" s="321" t="s">
        <v>43</v>
      </c>
      <c r="C74" s="304"/>
      <c r="D74" s="327"/>
      <c r="E74" s="327"/>
      <c r="F74" s="304"/>
      <c r="G74" s="318"/>
      <c r="H74" s="319"/>
      <c r="I74" s="504"/>
      <c r="J74" s="504"/>
      <c r="K74" s="505"/>
      <c r="L74" s="319"/>
      <c r="M74" s="319"/>
      <c r="N74" s="504"/>
      <c r="O74" s="504"/>
      <c r="P74" s="505"/>
      <c r="Q74" s="506"/>
    </row>
    <row r="75" spans="1:17" ht="15.75" customHeight="1">
      <c r="A75" s="263">
        <v>45</v>
      </c>
      <c r="B75" s="463" t="s">
        <v>76</v>
      </c>
      <c r="C75" s="313">
        <v>4865169</v>
      </c>
      <c r="D75" s="326" t="s">
        <v>12</v>
      </c>
      <c r="E75" s="306" t="s">
        <v>324</v>
      </c>
      <c r="F75" s="313">
        <v>1000</v>
      </c>
      <c r="G75" s="318">
        <v>870</v>
      </c>
      <c r="H75" s="319">
        <v>901</v>
      </c>
      <c r="I75" s="319">
        <f>G75-H75</f>
        <v>-31</v>
      </c>
      <c r="J75" s="319">
        <f>$F75*I75</f>
        <v>-31000</v>
      </c>
      <c r="K75" s="320">
        <f>J75/1000000</f>
        <v>-0.031</v>
      </c>
      <c r="L75" s="318">
        <v>61206</v>
      </c>
      <c r="M75" s="319">
        <v>61207</v>
      </c>
      <c r="N75" s="319">
        <f>L75-M75</f>
        <v>-1</v>
      </c>
      <c r="O75" s="319">
        <f>$F75*N75</f>
        <v>-1000</v>
      </c>
      <c r="P75" s="320">
        <f>O75/1000000</f>
        <v>-0.001</v>
      </c>
      <c r="Q75" s="429"/>
    </row>
    <row r="76" spans="1:17" ht="15.75" customHeight="1">
      <c r="A76" s="263"/>
      <c r="B76" s="286" t="s">
        <v>48</v>
      </c>
      <c r="C76" s="314"/>
      <c r="D76" s="328"/>
      <c r="E76" s="328"/>
      <c r="F76" s="314"/>
      <c r="G76" s="318"/>
      <c r="H76" s="319"/>
      <c r="I76" s="319"/>
      <c r="J76" s="319"/>
      <c r="K76" s="320"/>
      <c r="L76" s="318"/>
      <c r="M76" s="319"/>
      <c r="N76" s="319"/>
      <c r="O76" s="319"/>
      <c r="P76" s="320"/>
      <c r="Q76" s="429"/>
    </row>
    <row r="77" spans="1:17" ht="15.75" customHeight="1">
      <c r="A77" s="263">
        <v>46</v>
      </c>
      <c r="B77" s="447" t="s">
        <v>49</v>
      </c>
      <c r="C77" s="314">
        <v>4902572</v>
      </c>
      <c r="D77" s="448" t="s">
        <v>12</v>
      </c>
      <c r="E77" s="306" t="s">
        <v>324</v>
      </c>
      <c r="F77" s="314">
        <v>100</v>
      </c>
      <c r="G77" s="318">
        <v>0</v>
      </c>
      <c r="H77" s="319">
        <v>0</v>
      </c>
      <c r="I77" s="319">
        <f>G77-H77</f>
        <v>0</v>
      </c>
      <c r="J77" s="319">
        <f>$F77*I77</f>
        <v>0</v>
      </c>
      <c r="K77" s="320">
        <f>J77/1000000</f>
        <v>0</v>
      </c>
      <c r="L77" s="318">
        <v>0</v>
      </c>
      <c r="M77" s="319">
        <v>0</v>
      </c>
      <c r="N77" s="319">
        <f>L77-M77</f>
        <v>0</v>
      </c>
      <c r="O77" s="319">
        <f>$F77*N77</f>
        <v>0</v>
      </c>
      <c r="P77" s="320">
        <f>O77/1000000</f>
        <v>0</v>
      </c>
      <c r="Q77" s="744"/>
    </row>
    <row r="78" spans="1:17" ht="15.75" customHeight="1">
      <c r="A78" s="263">
        <v>47</v>
      </c>
      <c r="B78" s="447" t="s">
        <v>50</v>
      </c>
      <c r="C78" s="314">
        <v>4902541</v>
      </c>
      <c r="D78" s="448" t="s">
        <v>12</v>
      </c>
      <c r="E78" s="306" t="s">
        <v>324</v>
      </c>
      <c r="F78" s="314">
        <v>100</v>
      </c>
      <c r="G78" s="318">
        <v>999482</v>
      </c>
      <c r="H78" s="319">
        <v>999482</v>
      </c>
      <c r="I78" s="319">
        <f>G78-H78</f>
        <v>0</v>
      </c>
      <c r="J78" s="319">
        <f>$F78*I78</f>
        <v>0</v>
      </c>
      <c r="K78" s="320">
        <f>J78/1000000</f>
        <v>0</v>
      </c>
      <c r="L78" s="318">
        <v>999509</v>
      </c>
      <c r="M78" s="319">
        <v>999526</v>
      </c>
      <c r="N78" s="319">
        <f>L78-M78</f>
        <v>-17</v>
      </c>
      <c r="O78" s="319">
        <f>$F78*N78</f>
        <v>-1700</v>
      </c>
      <c r="P78" s="320">
        <f>O78/1000000</f>
        <v>-0.0017</v>
      </c>
      <c r="Q78" s="429"/>
    </row>
    <row r="79" spans="1:17" ht="15.75" customHeight="1">
      <c r="A79" s="263">
        <v>48</v>
      </c>
      <c r="B79" s="447" t="s">
        <v>51</v>
      </c>
      <c r="C79" s="314">
        <v>4902539</v>
      </c>
      <c r="D79" s="448" t="s">
        <v>12</v>
      </c>
      <c r="E79" s="306" t="s">
        <v>324</v>
      </c>
      <c r="F79" s="314">
        <v>100</v>
      </c>
      <c r="G79" s="318">
        <v>3073</v>
      </c>
      <c r="H79" s="319">
        <v>3084</v>
      </c>
      <c r="I79" s="319">
        <f>G79-H79</f>
        <v>-11</v>
      </c>
      <c r="J79" s="319">
        <f>$F79*I79</f>
        <v>-1100</v>
      </c>
      <c r="K79" s="320">
        <f>J79/1000000</f>
        <v>-0.0011</v>
      </c>
      <c r="L79" s="318">
        <v>30891</v>
      </c>
      <c r="M79" s="319">
        <v>30908</v>
      </c>
      <c r="N79" s="319">
        <f>L79-M79</f>
        <v>-17</v>
      </c>
      <c r="O79" s="319">
        <f>$F79*N79</f>
        <v>-1700</v>
      </c>
      <c r="P79" s="320">
        <f>O79/1000000</f>
        <v>-0.0017</v>
      </c>
      <c r="Q79" s="429"/>
    </row>
    <row r="80" spans="1:17" ht="15.75" customHeight="1">
      <c r="A80" s="263"/>
      <c r="B80" s="286" t="s">
        <v>52</v>
      </c>
      <c r="C80" s="314"/>
      <c r="D80" s="328"/>
      <c r="E80" s="328"/>
      <c r="F80" s="314"/>
      <c r="G80" s="318"/>
      <c r="H80" s="319"/>
      <c r="I80" s="319"/>
      <c r="J80" s="319"/>
      <c r="K80" s="320"/>
      <c r="L80" s="318"/>
      <c r="M80" s="319"/>
      <c r="N80" s="319"/>
      <c r="O80" s="319"/>
      <c r="P80" s="320"/>
      <c r="Q80" s="429"/>
    </row>
    <row r="81" spans="1:17" ht="15.75" customHeight="1">
      <c r="A81" s="263">
        <v>49</v>
      </c>
      <c r="B81" s="447" t="s">
        <v>53</v>
      </c>
      <c r="C81" s="314">
        <v>4902591</v>
      </c>
      <c r="D81" s="448" t="s">
        <v>12</v>
      </c>
      <c r="E81" s="306" t="s">
        <v>324</v>
      </c>
      <c r="F81" s="314">
        <v>1333</v>
      </c>
      <c r="G81" s="318">
        <v>773</v>
      </c>
      <c r="H81" s="319">
        <v>775</v>
      </c>
      <c r="I81" s="319">
        <f aca="true" t="shared" si="12" ref="I81:I86">G81-H81</f>
        <v>-2</v>
      </c>
      <c r="J81" s="319">
        <f aca="true" t="shared" si="13" ref="J81:J86">$F81*I81</f>
        <v>-2666</v>
      </c>
      <c r="K81" s="320">
        <f aca="true" t="shared" si="14" ref="K81:K86">J81/1000000</f>
        <v>-0.002666</v>
      </c>
      <c r="L81" s="318">
        <v>560</v>
      </c>
      <c r="M81" s="319">
        <v>561</v>
      </c>
      <c r="N81" s="319">
        <f aca="true" t="shared" si="15" ref="N81:N86">L81-M81</f>
        <v>-1</v>
      </c>
      <c r="O81" s="319">
        <f aca="true" t="shared" si="16" ref="O81:O86">$F81*N81</f>
        <v>-1333</v>
      </c>
      <c r="P81" s="320">
        <f aca="true" t="shared" si="17" ref="P81:P86">O81/1000000</f>
        <v>-0.001333</v>
      </c>
      <c r="Q81" s="429"/>
    </row>
    <row r="82" spans="1:17" ht="15.75" customHeight="1">
      <c r="A82" s="263">
        <v>50</v>
      </c>
      <c r="B82" s="447" t="s">
        <v>54</v>
      </c>
      <c r="C82" s="314">
        <v>4902565</v>
      </c>
      <c r="D82" s="448" t="s">
        <v>12</v>
      </c>
      <c r="E82" s="306" t="s">
        <v>324</v>
      </c>
      <c r="F82" s="314">
        <v>100</v>
      </c>
      <c r="G82" s="318">
        <v>3179</v>
      </c>
      <c r="H82" s="319">
        <v>3179</v>
      </c>
      <c r="I82" s="319">
        <f t="shared" si="12"/>
        <v>0</v>
      </c>
      <c r="J82" s="319">
        <f t="shared" si="13"/>
        <v>0</v>
      </c>
      <c r="K82" s="320">
        <f t="shared" si="14"/>
        <v>0</v>
      </c>
      <c r="L82" s="318">
        <v>1616</v>
      </c>
      <c r="M82" s="319">
        <v>1615</v>
      </c>
      <c r="N82" s="319">
        <f t="shared" si="15"/>
        <v>1</v>
      </c>
      <c r="O82" s="319">
        <f t="shared" si="16"/>
        <v>100</v>
      </c>
      <c r="P82" s="320">
        <f t="shared" si="17"/>
        <v>0.0001</v>
      </c>
      <c r="Q82" s="429"/>
    </row>
    <row r="83" spans="1:17" ht="15.75" customHeight="1">
      <c r="A83" s="263">
        <v>51</v>
      </c>
      <c r="B83" s="447" t="s">
        <v>55</v>
      </c>
      <c r="C83" s="314">
        <v>4902523</v>
      </c>
      <c r="D83" s="448" t="s">
        <v>12</v>
      </c>
      <c r="E83" s="306" t="s">
        <v>324</v>
      </c>
      <c r="F83" s="314">
        <v>100</v>
      </c>
      <c r="G83" s="318">
        <v>999815</v>
      </c>
      <c r="H83" s="319">
        <v>999815</v>
      </c>
      <c r="I83" s="319">
        <f t="shared" si="12"/>
        <v>0</v>
      </c>
      <c r="J83" s="319">
        <f t="shared" si="13"/>
        <v>0</v>
      </c>
      <c r="K83" s="320">
        <f t="shared" si="14"/>
        <v>0</v>
      </c>
      <c r="L83" s="318">
        <v>999943</v>
      </c>
      <c r="M83" s="319">
        <v>999943</v>
      </c>
      <c r="N83" s="319">
        <f t="shared" si="15"/>
        <v>0</v>
      </c>
      <c r="O83" s="319">
        <f t="shared" si="16"/>
        <v>0</v>
      </c>
      <c r="P83" s="320">
        <f t="shared" si="17"/>
        <v>0</v>
      </c>
      <c r="Q83" s="429"/>
    </row>
    <row r="84" spans="1:17" ht="15.75" customHeight="1">
      <c r="A84" s="263">
        <v>52</v>
      </c>
      <c r="B84" s="447" t="s">
        <v>56</v>
      </c>
      <c r="C84" s="314">
        <v>4865089</v>
      </c>
      <c r="D84" s="448" t="s">
        <v>12</v>
      </c>
      <c r="E84" s="306" t="s">
        <v>324</v>
      </c>
      <c r="F84" s="314">
        <v>100</v>
      </c>
      <c r="G84" s="318">
        <v>0</v>
      </c>
      <c r="H84" s="319">
        <v>0</v>
      </c>
      <c r="I84" s="319">
        <f t="shared" si="12"/>
        <v>0</v>
      </c>
      <c r="J84" s="319">
        <f t="shared" si="13"/>
        <v>0</v>
      </c>
      <c r="K84" s="320">
        <f t="shared" si="14"/>
        <v>0</v>
      </c>
      <c r="L84" s="318">
        <v>0</v>
      </c>
      <c r="M84" s="319">
        <v>0</v>
      </c>
      <c r="N84" s="319">
        <f t="shared" si="15"/>
        <v>0</v>
      </c>
      <c r="O84" s="319">
        <f t="shared" si="16"/>
        <v>0</v>
      </c>
      <c r="P84" s="320">
        <f t="shared" si="17"/>
        <v>0</v>
      </c>
      <c r="Q84" s="429"/>
    </row>
    <row r="85" spans="1:17" ht="15.75" customHeight="1">
      <c r="A85" s="263">
        <v>53</v>
      </c>
      <c r="B85" s="447" t="s">
        <v>57</v>
      </c>
      <c r="C85" s="314">
        <v>4902548</v>
      </c>
      <c r="D85" s="448" t="s">
        <v>12</v>
      </c>
      <c r="E85" s="306" t="s">
        <v>324</v>
      </c>
      <c r="F85" s="464">
        <v>100</v>
      </c>
      <c r="G85" s="318">
        <v>0</v>
      </c>
      <c r="H85" s="319">
        <v>0</v>
      </c>
      <c r="I85" s="319">
        <f t="shared" si="12"/>
        <v>0</v>
      </c>
      <c r="J85" s="319">
        <f t="shared" si="13"/>
        <v>0</v>
      </c>
      <c r="K85" s="320">
        <f t="shared" si="14"/>
        <v>0</v>
      </c>
      <c r="L85" s="318">
        <v>0</v>
      </c>
      <c r="M85" s="319">
        <v>0</v>
      </c>
      <c r="N85" s="319">
        <f t="shared" si="15"/>
        <v>0</v>
      </c>
      <c r="O85" s="319">
        <f t="shared" si="16"/>
        <v>0</v>
      </c>
      <c r="P85" s="320">
        <f t="shared" si="17"/>
        <v>0</v>
      </c>
      <c r="Q85" s="456"/>
    </row>
    <row r="86" spans="1:17" ht="15.75" customHeight="1">
      <c r="A86" s="263">
        <v>54</v>
      </c>
      <c r="B86" s="447" t="s">
        <v>58</v>
      </c>
      <c r="C86" s="314">
        <v>4902564</v>
      </c>
      <c r="D86" s="448" t="s">
        <v>12</v>
      </c>
      <c r="E86" s="306" t="s">
        <v>324</v>
      </c>
      <c r="F86" s="314">
        <v>100</v>
      </c>
      <c r="G86" s="318">
        <v>2086</v>
      </c>
      <c r="H86" s="319">
        <v>2091</v>
      </c>
      <c r="I86" s="319">
        <f t="shared" si="12"/>
        <v>-5</v>
      </c>
      <c r="J86" s="319">
        <f t="shared" si="13"/>
        <v>-500</v>
      </c>
      <c r="K86" s="320">
        <f t="shared" si="14"/>
        <v>-0.0005</v>
      </c>
      <c r="L86" s="318">
        <v>3512</v>
      </c>
      <c r="M86" s="319">
        <v>3405</v>
      </c>
      <c r="N86" s="319">
        <f t="shared" si="15"/>
        <v>107</v>
      </c>
      <c r="O86" s="319">
        <f t="shared" si="16"/>
        <v>10700</v>
      </c>
      <c r="P86" s="320">
        <f t="shared" si="17"/>
        <v>0.0107</v>
      </c>
      <c r="Q86" s="440"/>
    </row>
    <row r="87" spans="1:17" ht="15.75" customHeight="1">
      <c r="A87" s="263"/>
      <c r="B87" s="286" t="s">
        <v>60</v>
      </c>
      <c r="C87" s="314"/>
      <c r="D87" s="328"/>
      <c r="E87" s="328"/>
      <c r="F87" s="314"/>
      <c r="G87" s="318"/>
      <c r="H87" s="319"/>
      <c r="I87" s="319"/>
      <c r="J87" s="319"/>
      <c r="K87" s="320"/>
      <c r="L87" s="318"/>
      <c r="M87" s="319"/>
      <c r="N87" s="319"/>
      <c r="O87" s="319"/>
      <c r="P87" s="320"/>
      <c r="Q87" s="429"/>
    </row>
    <row r="88" spans="1:17" ht="15.75" customHeight="1">
      <c r="A88" s="263">
        <v>55</v>
      </c>
      <c r="B88" s="447" t="s">
        <v>61</v>
      </c>
      <c r="C88" s="314">
        <v>4865088</v>
      </c>
      <c r="D88" s="448" t="s">
        <v>12</v>
      </c>
      <c r="E88" s="306" t="s">
        <v>324</v>
      </c>
      <c r="F88" s="314">
        <v>166.66</v>
      </c>
      <c r="G88" s="318">
        <v>1412</v>
      </c>
      <c r="H88" s="319">
        <v>1412</v>
      </c>
      <c r="I88" s="319">
        <f>G88-H88</f>
        <v>0</v>
      </c>
      <c r="J88" s="319">
        <f>$F88*I88</f>
        <v>0</v>
      </c>
      <c r="K88" s="320">
        <f>J88/1000000</f>
        <v>0</v>
      </c>
      <c r="L88" s="318">
        <v>7172</v>
      </c>
      <c r="M88" s="319">
        <v>7172</v>
      </c>
      <c r="N88" s="319">
        <f>L88-M88</f>
        <v>0</v>
      </c>
      <c r="O88" s="319">
        <f>$F88*N88</f>
        <v>0</v>
      </c>
      <c r="P88" s="320">
        <f>O88/1000000</f>
        <v>0</v>
      </c>
      <c r="Q88" s="454"/>
    </row>
    <row r="89" spans="1:17" ht="15.75" customHeight="1">
      <c r="A89" s="263">
        <v>56</v>
      </c>
      <c r="B89" s="447" t="s">
        <v>62</v>
      </c>
      <c r="C89" s="314">
        <v>4902579</v>
      </c>
      <c r="D89" s="448" t="s">
        <v>12</v>
      </c>
      <c r="E89" s="306" t="s">
        <v>324</v>
      </c>
      <c r="F89" s="314">
        <v>500</v>
      </c>
      <c r="G89" s="318">
        <v>999866</v>
      </c>
      <c r="H89" s="319">
        <v>999888</v>
      </c>
      <c r="I89" s="319">
        <f>G89-H89</f>
        <v>-22</v>
      </c>
      <c r="J89" s="319">
        <f>$F89*I89</f>
        <v>-11000</v>
      </c>
      <c r="K89" s="320">
        <f>J89/1000000</f>
        <v>-0.011</v>
      </c>
      <c r="L89" s="318">
        <v>2126</v>
      </c>
      <c r="M89" s="319">
        <v>2133</v>
      </c>
      <c r="N89" s="319">
        <f>L89-M89</f>
        <v>-7</v>
      </c>
      <c r="O89" s="319">
        <f>$F89*N89</f>
        <v>-3500</v>
      </c>
      <c r="P89" s="320">
        <f>O89/1000000</f>
        <v>-0.0035</v>
      </c>
      <c r="Q89" s="429"/>
    </row>
    <row r="90" spans="1:17" ht="15.75" customHeight="1">
      <c r="A90" s="263">
        <v>57</v>
      </c>
      <c r="B90" s="447" t="s">
        <v>63</v>
      </c>
      <c r="C90" s="314">
        <v>4902585</v>
      </c>
      <c r="D90" s="448" t="s">
        <v>12</v>
      </c>
      <c r="E90" s="306" t="s">
        <v>324</v>
      </c>
      <c r="F90" s="464">
        <v>666.67</v>
      </c>
      <c r="G90" s="318">
        <v>2429</v>
      </c>
      <c r="H90" s="319">
        <v>2437</v>
      </c>
      <c r="I90" s="319">
        <f>G90-H90</f>
        <v>-8</v>
      </c>
      <c r="J90" s="319">
        <f>$F90*I90</f>
        <v>-5333.36</v>
      </c>
      <c r="K90" s="320">
        <f>J90/1000000</f>
        <v>-0.00533336</v>
      </c>
      <c r="L90" s="318">
        <v>433</v>
      </c>
      <c r="M90" s="319">
        <v>423</v>
      </c>
      <c r="N90" s="319">
        <f>L90-M90</f>
        <v>10</v>
      </c>
      <c r="O90" s="319">
        <f>$F90*N90</f>
        <v>6666.7</v>
      </c>
      <c r="P90" s="320">
        <f>O90/1000000</f>
        <v>0.0066667</v>
      </c>
      <c r="Q90" s="429"/>
    </row>
    <row r="91" spans="1:17" ht="15.75" customHeight="1">
      <c r="A91" s="263">
        <v>58</v>
      </c>
      <c r="B91" s="447" t="s">
        <v>64</v>
      </c>
      <c r="C91" s="314">
        <v>4865090</v>
      </c>
      <c r="D91" s="448" t="s">
        <v>12</v>
      </c>
      <c r="E91" s="306" t="s">
        <v>324</v>
      </c>
      <c r="F91" s="464">
        <v>500</v>
      </c>
      <c r="G91" s="318">
        <v>986</v>
      </c>
      <c r="H91" s="319">
        <v>970</v>
      </c>
      <c r="I91" s="319">
        <f>G91-H91</f>
        <v>16</v>
      </c>
      <c r="J91" s="319">
        <f>$F91*I91</f>
        <v>8000</v>
      </c>
      <c r="K91" s="320">
        <f>J91/1000000</f>
        <v>0.008</v>
      </c>
      <c r="L91" s="318">
        <v>448</v>
      </c>
      <c r="M91" s="319">
        <v>418</v>
      </c>
      <c r="N91" s="319">
        <f>L91-M91</f>
        <v>30</v>
      </c>
      <c r="O91" s="319">
        <f>$F91*N91</f>
        <v>15000</v>
      </c>
      <c r="P91" s="320">
        <f>O91/1000000</f>
        <v>0.015</v>
      </c>
      <c r="Q91" s="429"/>
    </row>
    <row r="92" spans="2:17" ht="15.75" customHeight="1">
      <c r="B92" s="286" t="s">
        <v>66</v>
      </c>
      <c r="C92" s="314"/>
      <c r="D92" s="328"/>
      <c r="E92" s="328"/>
      <c r="F92" s="314"/>
      <c r="G92" s="318"/>
      <c r="H92" s="319"/>
      <c r="I92" s="319"/>
      <c r="J92" s="319"/>
      <c r="K92" s="320"/>
      <c r="L92" s="318"/>
      <c r="M92" s="319"/>
      <c r="N92" s="319"/>
      <c r="O92" s="319"/>
      <c r="P92" s="320"/>
      <c r="Q92" s="429"/>
    </row>
    <row r="93" spans="1:17" ht="15.75" customHeight="1">
      <c r="A93" s="263">
        <v>59</v>
      </c>
      <c r="B93" s="447" t="s">
        <v>59</v>
      </c>
      <c r="C93" s="314">
        <v>4902568</v>
      </c>
      <c r="D93" s="448" t="s">
        <v>12</v>
      </c>
      <c r="E93" s="306" t="s">
        <v>324</v>
      </c>
      <c r="F93" s="314">
        <v>100</v>
      </c>
      <c r="G93" s="318">
        <v>995542</v>
      </c>
      <c r="H93" s="319">
        <v>995933</v>
      </c>
      <c r="I93" s="319">
        <f>G93-H93</f>
        <v>-391</v>
      </c>
      <c r="J93" s="319">
        <f>$F93*I93</f>
        <v>-39100</v>
      </c>
      <c r="K93" s="320">
        <f>J93/1000000</f>
        <v>-0.0391</v>
      </c>
      <c r="L93" s="318">
        <v>3174</v>
      </c>
      <c r="M93" s="319">
        <v>3210</v>
      </c>
      <c r="N93" s="319">
        <f>L93-M93</f>
        <v>-36</v>
      </c>
      <c r="O93" s="319">
        <f>$F93*N93</f>
        <v>-3600</v>
      </c>
      <c r="P93" s="320">
        <f>O93/1000000</f>
        <v>-0.0036</v>
      </c>
      <c r="Q93" s="440"/>
    </row>
    <row r="94" spans="2:17" ht="15.75" customHeight="1">
      <c r="B94" s="286" t="s">
        <v>67</v>
      </c>
      <c r="C94" s="314"/>
      <c r="D94" s="328"/>
      <c r="E94" s="328"/>
      <c r="F94" s="314"/>
      <c r="G94" s="318"/>
      <c r="H94" s="319"/>
      <c r="I94" s="319"/>
      <c r="J94" s="319"/>
      <c r="K94" s="320"/>
      <c r="L94" s="318"/>
      <c r="M94" s="319"/>
      <c r="N94" s="319"/>
      <c r="O94" s="319"/>
      <c r="P94" s="320"/>
      <c r="Q94" s="429"/>
    </row>
    <row r="95" spans="1:17" ht="15.75" customHeight="1">
      <c r="A95" s="263">
        <v>60</v>
      </c>
      <c r="B95" s="447" t="s">
        <v>68</v>
      </c>
      <c r="C95" s="314">
        <v>4902540</v>
      </c>
      <c r="D95" s="448" t="s">
        <v>12</v>
      </c>
      <c r="E95" s="306" t="s">
        <v>324</v>
      </c>
      <c r="F95" s="314">
        <v>100</v>
      </c>
      <c r="G95" s="318">
        <v>8028</v>
      </c>
      <c r="H95" s="319">
        <v>8034</v>
      </c>
      <c r="I95" s="319">
        <f>G95-H95</f>
        <v>-6</v>
      </c>
      <c r="J95" s="319">
        <f>$F95*I95</f>
        <v>-600</v>
      </c>
      <c r="K95" s="320">
        <f>J95/1000000</f>
        <v>-0.0006</v>
      </c>
      <c r="L95" s="318">
        <v>13418</v>
      </c>
      <c r="M95" s="319">
        <v>13496</v>
      </c>
      <c r="N95" s="319">
        <f>L95-M95</f>
        <v>-78</v>
      </c>
      <c r="O95" s="319">
        <f>$F95*N95</f>
        <v>-7800</v>
      </c>
      <c r="P95" s="320">
        <f>O95/1000000</f>
        <v>-0.0078</v>
      </c>
      <c r="Q95" s="440"/>
    </row>
    <row r="96" spans="1:17" ht="15.75" customHeight="1">
      <c r="A96" s="431">
        <v>61</v>
      </c>
      <c r="B96" s="447" t="s">
        <v>69</v>
      </c>
      <c r="C96" s="314">
        <v>4902520</v>
      </c>
      <c r="D96" s="448" t="s">
        <v>12</v>
      </c>
      <c r="E96" s="306" t="s">
        <v>324</v>
      </c>
      <c r="F96" s="314">
        <v>100</v>
      </c>
      <c r="G96" s="318">
        <v>10804</v>
      </c>
      <c r="H96" s="319">
        <v>10773</v>
      </c>
      <c r="I96" s="319">
        <f>G96-H96</f>
        <v>31</v>
      </c>
      <c r="J96" s="319">
        <f>$F96*I96</f>
        <v>3100</v>
      </c>
      <c r="K96" s="320">
        <f>J96/1000000</f>
        <v>0.0031</v>
      </c>
      <c r="L96" s="318">
        <v>3240</v>
      </c>
      <c r="M96" s="319">
        <v>3090</v>
      </c>
      <c r="N96" s="319">
        <f>L96-M96</f>
        <v>150</v>
      </c>
      <c r="O96" s="319">
        <f>$F96*N96</f>
        <v>15000</v>
      </c>
      <c r="P96" s="320">
        <f>O96/1000000</f>
        <v>0.015</v>
      </c>
      <c r="Q96" s="429"/>
    </row>
    <row r="97" spans="1:17" ht="15.75" customHeight="1">
      <c r="A97" s="263">
        <v>62</v>
      </c>
      <c r="B97" s="447" t="s">
        <v>70</v>
      </c>
      <c r="C97" s="314">
        <v>4902536</v>
      </c>
      <c r="D97" s="448" t="s">
        <v>12</v>
      </c>
      <c r="E97" s="306" t="s">
        <v>324</v>
      </c>
      <c r="F97" s="314">
        <v>100</v>
      </c>
      <c r="G97" s="318">
        <v>29825</v>
      </c>
      <c r="H97" s="319">
        <v>29804</v>
      </c>
      <c r="I97" s="319">
        <f>G97-H97</f>
        <v>21</v>
      </c>
      <c r="J97" s="319">
        <f>$F97*I97</f>
        <v>2100</v>
      </c>
      <c r="K97" s="320">
        <f>J97/1000000</f>
        <v>0.0021</v>
      </c>
      <c r="L97" s="318">
        <v>8770</v>
      </c>
      <c r="M97" s="319">
        <v>8589</v>
      </c>
      <c r="N97" s="319">
        <f>L97-M97</f>
        <v>181</v>
      </c>
      <c r="O97" s="319">
        <f>$F97*N97</f>
        <v>18100</v>
      </c>
      <c r="P97" s="320">
        <f>O97/1000000</f>
        <v>0.0181</v>
      </c>
      <c r="Q97" s="440"/>
    </row>
    <row r="98" spans="1:17" ht="15.75" customHeight="1">
      <c r="A98" s="431"/>
      <c r="B98" s="286" t="s">
        <v>30</v>
      </c>
      <c r="C98" s="314"/>
      <c r="D98" s="328"/>
      <c r="E98" s="328"/>
      <c r="F98" s="314"/>
      <c r="G98" s="318"/>
      <c r="H98" s="319"/>
      <c r="I98" s="319"/>
      <c r="J98" s="319"/>
      <c r="K98" s="320"/>
      <c r="L98" s="318"/>
      <c r="M98" s="319"/>
      <c r="N98" s="319"/>
      <c r="O98" s="319"/>
      <c r="P98" s="320"/>
      <c r="Q98" s="429"/>
    </row>
    <row r="99" spans="1:17" ht="15.75" customHeight="1">
      <c r="A99" s="431">
        <v>63</v>
      </c>
      <c r="B99" s="447" t="s">
        <v>65</v>
      </c>
      <c r="C99" s="314">
        <v>4864797</v>
      </c>
      <c r="D99" s="448" t="s">
        <v>12</v>
      </c>
      <c r="E99" s="306" t="s">
        <v>324</v>
      </c>
      <c r="F99" s="314">
        <v>100</v>
      </c>
      <c r="G99" s="318">
        <v>60865</v>
      </c>
      <c r="H99" s="319">
        <v>61036</v>
      </c>
      <c r="I99" s="319">
        <f>G99-H99</f>
        <v>-171</v>
      </c>
      <c r="J99" s="319">
        <f>$F99*I99</f>
        <v>-17100</v>
      </c>
      <c r="K99" s="320">
        <f>J99/1000000</f>
        <v>-0.0171</v>
      </c>
      <c r="L99" s="318">
        <v>1734</v>
      </c>
      <c r="M99" s="319">
        <v>1730</v>
      </c>
      <c r="N99" s="319">
        <f>L99-M99</f>
        <v>4</v>
      </c>
      <c r="O99" s="319">
        <f>$F99*N99</f>
        <v>400</v>
      </c>
      <c r="P99" s="320">
        <f>O99/1000000</f>
        <v>0.0004</v>
      </c>
      <c r="Q99" s="429"/>
    </row>
    <row r="100" spans="1:17" ht="15.75" customHeight="1">
      <c r="A100" s="432">
        <v>64</v>
      </c>
      <c r="B100" s="447" t="s">
        <v>222</v>
      </c>
      <c r="C100" s="314">
        <v>4865074</v>
      </c>
      <c r="D100" s="448" t="s">
        <v>12</v>
      </c>
      <c r="E100" s="306" t="s">
        <v>324</v>
      </c>
      <c r="F100" s="314">
        <v>133.33</v>
      </c>
      <c r="G100" s="318">
        <v>999708</v>
      </c>
      <c r="H100" s="319">
        <v>999719</v>
      </c>
      <c r="I100" s="319">
        <f>G100-H100</f>
        <v>-11</v>
      </c>
      <c r="J100" s="319">
        <f>$F100*I100</f>
        <v>-1466.63</v>
      </c>
      <c r="K100" s="320">
        <f>J100/1000000</f>
        <v>-0.00146663</v>
      </c>
      <c r="L100" s="318">
        <v>365</v>
      </c>
      <c r="M100" s="319">
        <v>362</v>
      </c>
      <c r="N100" s="319">
        <f>L100-M100</f>
        <v>3</v>
      </c>
      <c r="O100" s="319">
        <f>$F100*N100</f>
        <v>399.99</v>
      </c>
      <c r="P100" s="320">
        <f>O100/1000000</f>
        <v>0.00039999</v>
      </c>
      <c r="Q100" s="429"/>
    </row>
    <row r="101" spans="1:17" ht="15.75" customHeight="1">
      <c r="A101" s="432">
        <v>65</v>
      </c>
      <c r="B101" s="447" t="s">
        <v>75</v>
      </c>
      <c r="C101" s="314">
        <v>4902528</v>
      </c>
      <c r="D101" s="448" t="s">
        <v>12</v>
      </c>
      <c r="E101" s="306" t="s">
        <v>324</v>
      </c>
      <c r="F101" s="314">
        <v>-300</v>
      </c>
      <c r="G101" s="318">
        <v>75</v>
      </c>
      <c r="H101" s="319">
        <v>75</v>
      </c>
      <c r="I101" s="319">
        <f>G101-H101</f>
        <v>0</v>
      </c>
      <c r="J101" s="319">
        <f>$F101*I101</f>
        <v>0</v>
      </c>
      <c r="K101" s="320">
        <f>J101/1000000</f>
        <v>0</v>
      </c>
      <c r="L101" s="318">
        <v>664</v>
      </c>
      <c r="M101" s="319">
        <v>665</v>
      </c>
      <c r="N101" s="319">
        <f>L101-M101</f>
        <v>-1</v>
      </c>
      <c r="O101" s="319">
        <f>$F101*N101</f>
        <v>300</v>
      </c>
      <c r="P101" s="320">
        <f>O101/1000000</f>
        <v>0.0003</v>
      </c>
      <c r="Q101" s="429"/>
    </row>
    <row r="102" spans="2:16" ht="15.75" customHeight="1">
      <c r="B102" s="323" t="s">
        <v>71</v>
      </c>
      <c r="C102" s="313"/>
      <c r="D102" s="325"/>
      <c r="E102" s="325"/>
      <c r="F102" s="313"/>
      <c r="G102" s="318"/>
      <c r="H102" s="319"/>
      <c r="I102" s="319"/>
      <c r="J102" s="319"/>
      <c r="K102" s="320"/>
      <c r="L102" s="318"/>
      <c r="M102" s="319"/>
      <c r="N102" s="319"/>
      <c r="O102" s="319"/>
      <c r="P102" s="320"/>
    </row>
    <row r="103" spans="1:17" ht="16.5">
      <c r="A103" s="432">
        <v>66</v>
      </c>
      <c r="B103" s="724" t="s">
        <v>72</v>
      </c>
      <c r="C103" s="313">
        <v>4902577</v>
      </c>
      <c r="D103" s="325" t="s">
        <v>12</v>
      </c>
      <c r="E103" s="306" t="s">
        <v>324</v>
      </c>
      <c r="F103" s="313">
        <v>-400</v>
      </c>
      <c r="G103" s="318">
        <v>995633</v>
      </c>
      <c r="H103" s="319">
        <v>995633</v>
      </c>
      <c r="I103" s="319">
        <f>G103-H103</f>
        <v>0</v>
      </c>
      <c r="J103" s="319">
        <f>$F103*I103</f>
        <v>0</v>
      </c>
      <c r="K103" s="320">
        <f>J103/1000000</f>
        <v>0</v>
      </c>
      <c r="L103" s="318">
        <v>61</v>
      </c>
      <c r="M103" s="319">
        <v>61</v>
      </c>
      <c r="N103" s="319">
        <f>L103-M103</f>
        <v>0</v>
      </c>
      <c r="O103" s="319">
        <f>$F103*N103</f>
        <v>0</v>
      </c>
      <c r="P103" s="320">
        <f>O103/1000000</f>
        <v>0</v>
      </c>
      <c r="Q103" s="725"/>
    </row>
    <row r="104" spans="1:17" ht="16.5">
      <c r="A104" s="432">
        <v>67</v>
      </c>
      <c r="B104" s="724" t="s">
        <v>73</v>
      </c>
      <c r="C104" s="313">
        <v>4902525</v>
      </c>
      <c r="D104" s="325" t="s">
        <v>12</v>
      </c>
      <c r="E104" s="306" t="s">
        <v>324</v>
      </c>
      <c r="F104" s="313">
        <v>400</v>
      </c>
      <c r="G104" s="318">
        <v>999880</v>
      </c>
      <c r="H104" s="319">
        <v>999880</v>
      </c>
      <c r="I104" s="319">
        <f>G104-H104</f>
        <v>0</v>
      </c>
      <c r="J104" s="319">
        <f>$F104*I104</f>
        <v>0</v>
      </c>
      <c r="K104" s="320">
        <f>J104/1000000</f>
        <v>0</v>
      </c>
      <c r="L104" s="318">
        <v>999438</v>
      </c>
      <c r="M104" s="319">
        <v>999438</v>
      </c>
      <c r="N104" s="319">
        <f>L104-M104</f>
        <v>0</v>
      </c>
      <c r="O104" s="319">
        <f>$F104*N104</f>
        <v>0</v>
      </c>
      <c r="P104" s="320">
        <f>O104/1000000</f>
        <v>0</v>
      </c>
      <c r="Q104" s="440"/>
    </row>
    <row r="105" spans="2:17" ht="16.5">
      <c r="B105" s="286" t="s">
        <v>361</v>
      </c>
      <c r="C105" s="313"/>
      <c r="D105" s="325"/>
      <c r="E105" s="306"/>
      <c r="F105" s="313"/>
      <c r="G105" s="318"/>
      <c r="H105" s="319"/>
      <c r="I105" s="319"/>
      <c r="J105" s="319"/>
      <c r="K105" s="320"/>
      <c r="L105" s="318"/>
      <c r="M105" s="319"/>
      <c r="N105" s="319"/>
      <c r="O105" s="319"/>
      <c r="P105" s="320"/>
      <c r="Q105" s="429"/>
    </row>
    <row r="106" spans="1:17" ht="18">
      <c r="A106" s="432">
        <v>68</v>
      </c>
      <c r="B106" s="447" t="s">
        <v>367</v>
      </c>
      <c r="C106" s="292">
        <v>4864983</v>
      </c>
      <c r="D106" s="118" t="s">
        <v>12</v>
      </c>
      <c r="E106" s="91" t="s">
        <v>324</v>
      </c>
      <c r="F106" s="387">
        <v>800</v>
      </c>
      <c r="G106" s="318">
        <v>967461</v>
      </c>
      <c r="H106" s="319">
        <v>969397</v>
      </c>
      <c r="I106" s="301">
        <f>G106-H106</f>
        <v>-1936</v>
      </c>
      <c r="J106" s="301">
        <f>$F106*I106</f>
        <v>-1548800</v>
      </c>
      <c r="K106" s="301">
        <f>J106/1000000</f>
        <v>-1.5488</v>
      </c>
      <c r="L106" s="318">
        <v>999720</v>
      </c>
      <c r="M106" s="319">
        <v>999721</v>
      </c>
      <c r="N106" s="301">
        <f>L106-M106</f>
        <v>-1</v>
      </c>
      <c r="O106" s="301">
        <f>$F106*N106</f>
        <v>-800</v>
      </c>
      <c r="P106" s="301">
        <f>O106/1000000</f>
        <v>-0.0008</v>
      </c>
      <c r="Q106" s="429"/>
    </row>
    <row r="107" spans="1:17" ht="18">
      <c r="A107" s="432">
        <v>69</v>
      </c>
      <c r="B107" s="447" t="s">
        <v>377</v>
      </c>
      <c r="C107" s="292">
        <v>4864950</v>
      </c>
      <c r="D107" s="118" t="s">
        <v>12</v>
      </c>
      <c r="E107" s="91" t="s">
        <v>324</v>
      </c>
      <c r="F107" s="387">
        <v>2000</v>
      </c>
      <c r="G107" s="318">
        <v>995864</v>
      </c>
      <c r="H107" s="319">
        <v>996104</v>
      </c>
      <c r="I107" s="301">
        <f>G107-H107</f>
        <v>-240</v>
      </c>
      <c r="J107" s="301">
        <f>$F107*I107</f>
        <v>-480000</v>
      </c>
      <c r="K107" s="301">
        <f>J107/1000000</f>
        <v>-0.48</v>
      </c>
      <c r="L107" s="318">
        <v>1053</v>
      </c>
      <c r="M107" s="319">
        <v>1053</v>
      </c>
      <c r="N107" s="301">
        <f>L107-M107</f>
        <v>0</v>
      </c>
      <c r="O107" s="301">
        <f>$F107*N107</f>
        <v>0</v>
      </c>
      <c r="P107" s="301">
        <f>O107/1000000</f>
        <v>0</v>
      </c>
      <c r="Q107" s="429"/>
    </row>
    <row r="108" spans="2:17" ht="18">
      <c r="B108" s="286" t="s">
        <v>391</v>
      </c>
      <c r="C108" s="292"/>
      <c r="D108" s="118"/>
      <c r="E108" s="91"/>
      <c r="F108" s="313"/>
      <c r="G108" s="318"/>
      <c r="H108" s="319"/>
      <c r="I108" s="301"/>
      <c r="J108" s="301"/>
      <c r="K108" s="301"/>
      <c r="L108" s="318"/>
      <c r="M108" s="319"/>
      <c r="N108" s="301"/>
      <c r="O108" s="301"/>
      <c r="P108" s="301"/>
      <c r="Q108" s="429"/>
    </row>
    <row r="109" spans="1:17" ht="18">
      <c r="A109" s="432">
        <v>70</v>
      </c>
      <c r="B109" s="447" t="s">
        <v>392</v>
      </c>
      <c r="C109" s="292">
        <v>4864810</v>
      </c>
      <c r="D109" s="118" t="s">
        <v>12</v>
      </c>
      <c r="E109" s="91" t="s">
        <v>324</v>
      </c>
      <c r="F109" s="387">
        <v>200</v>
      </c>
      <c r="G109" s="318">
        <v>977219</v>
      </c>
      <c r="H109" s="319">
        <v>978915</v>
      </c>
      <c r="I109" s="319">
        <f>G109-H109</f>
        <v>-1696</v>
      </c>
      <c r="J109" s="319">
        <f>$F109*I109</f>
        <v>-339200</v>
      </c>
      <c r="K109" s="319">
        <f>J109/1000000</f>
        <v>-0.3392</v>
      </c>
      <c r="L109" s="318">
        <v>1420</v>
      </c>
      <c r="M109" s="319">
        <v>1435</v>
      </c>
      <c r="N109" s="319">
        <f>L109-M109</f>
        <v>-15</v>
      </c>
      <c r="O109" s="319">
        <f>$F109*N109</f>
        <v>-3000</v>
      </c>
      <c r="P109" s="320">
        <f>O109/1000000</f>
        <v>-0.003</v>
      </c>
      <c r="Q109" s="429"/>
    </row>
    <row r="110" spans="1:17" s="459" customFormat="1" ht="18">
      <c r="A110" s="342">
        <v>71</v>
      </c>
      <c r="B110" s="656" t="s">
        <v>393</v>
      </c>
      <c r="C110" s="292">
        <v>4864901</v>
      </c>
      <c r="D110" s="118" t="s">
        <v>12</v>
      </c>
      <c r="E110" s="91" t="s">
        <v>324</v>
      </c>
      <c r="F110" s="313">
        <v>250</v>
      </c>
      <c r="G110" s="318">
        <v>997399</v>
      </c>
      <c r="H110" s="319">
        <v>997913</v>
      </c>
      <c r="I110" s="301">
        <f>G110-H110</f>
        <v>-514</v>
      </c>
      <c r="J110" s="301">
        <f>$F110*I110</f>
        <v>-128500</v>
      </c>
      <c r="K110" s="301">
        <f>J110/1000000</f>
        <v>-0.1285</v>
      </c>
      <c r="L110" s="318">
        <v>554</v>
      </c>
      <c r="M110" s="319">
        <v>583</v>
      </c>
      <c r="N110" s="301">
        <f>L110-M110</f>
        <v>-29</v>
      </c>
      <c r="O110" s="301">
        <f>$F110*N110</f>
        <v>-7250</v>
      </c>
      <c r="P110" s="301">
        <f>O110/1000000</f>
        <v>-0.00725</v>
      </c>
      <c r="Q110" s="429"/>
    </row>
    <row r="111" spans="1:17" s="459" customFormat="1" ht="18">
      <c r="A111" s="342"/>
      <c r="B111" s="324" t="s">
        <v>432</v>
      </c>
      <c r="C111" s="292"/>
      <c r="D111" s="118"/>
      <c r="E111" s="91"/>
      <c r="F111" s="313"/>
      <c r="G111" s="318"/>
      <c r="H111" s="319"/>
      <c r="I111" s="301"/>
      <c r="J111" s="301"/>
      <c r="K111" s="301"/>
      <c r="L111" s="318"/>
      <c r="M111" s="319"/>
      <c r="N111" s="301"/>
      <c r="O111" s="301"/>
      <c r="P111" s="301"/>
      <c r="Q111" s="429"/>
    </row>
    <row r="112" spans="1:17" s="459" customFormat="1" ht="18">
      <c r="A112" s="342">
        <v>72</v>
      </c>
      <c r="B112" s="656" t="s">
        <v>438</v>
      </c>
      <c r="C112" s="292">
        <v>4864960</v>
      </c>
      <c r="D112" s="118" t="s">
        <v>12</v>
      </c>
      <c r="E112" s="91" t="s">
        <v>324</v>
      </c>
      <c r="F112" s="313">
        <v>1000</v>
      </c>
      <c r="G112" s="318">
        <v>990022</v>
      </c>
      <c r="H112" s="319">
        <v>990770</v>
      </c>
      <c r="I112" s="319">
        <f>G112-H112</f>
        <v>-748</v>
      </c>
      <c r="J112" s="319">
        <f>$F112*I112</f>
        <v>-748000</v>
      </c>
      <c r="K112" s="319">
        <f>J112/1000000</f>
        <v>-0.748</v>
      </c>
      <c r="L112" s="318">
        <v>2084</v>
      </c>
      <c r="M112" s="319">
        <v>2188</v>
      </c>
      <c r="N112" s="319">
        <f>L112-M112</f>
        <v>-104</v>
      </c>
      <c r="O112" s="319">
        <f>$F112*N112</f>
        <v>-104000</v>
      </c>
      <c r="P112" s="320">
        <f>O112/1000000</f>
        <v>-0.104</v>
      </c>
      <c r="Q112" s="429"/>
    </row>
    <row r="113" spans="1:17" ht="18">
      <c r="A113" s="342">
        <v>73</v>
      </c>
      <c r="B113" s="656" t="s">
        <v>439</v>
      </c>
      <c r="C113" s="292">
        <v>5128441</v>
      </c>
      <c r="D113" s="118" t="s">
        <v>12</v>
      </c>
      <c r="E113" s="91" t="s">
        <v>324</v>
      </c>
      <c r="F113" s="507">
        <v>750</v>
      </c>
      <c r="G113" s="318">
        <v>1732</v>
      </c>
      <c r="H113" s="319">
        <v>1916</v>
      </c>
      <c r="I113" s="319">
        <f>G113-H113</f>
        <v>-184</v>
      </c>
      <c r="J113" s="319">
        <f>$F113*I113</f>
        <v>-138000</v>
      </c>
      <c r="K113" s="319">
        <f>J113/1000000</f>
        <v>-0.138</v>
      </c>
      <c r="L113" s="318">
        <v>3312</v>
      </c>
      <c r="M113" s="319">
        <v>3312</v>
      </c>
      <c r="N113" s="319">
        <f>L113-M113</f>
        <v>0</v>
      </c>
      <c r="O113" s="319">
        <f>$F113*N113</f>
        <v>0</v>
      </c>
      <c r="P113" s="320">
        <f>O113/1000000</f>
        <v>0</v>
      </c>
      <c r="Q113" s="429"/>
    </row>
    <row r="114" spans="2:92" s="462" customFormat="1" ht="15.75" thickBot="1">
      <c r="B114" s="695"/>
      <c r="G114" s="427"/>
      <c r="H114" s="428"/>
      <c r="I114" s="694"/>
      <c r="J114" s="694"/>
      <c r="K114" s="694"/>
      <c r="L114" s="427"/>
      <c r="M114" s="428"/>
      <c r="N114" s="694"/>
      <c r="O114" s="694"/>
      <c r="P114" s="694"/>
      <c r="Q114" s="558"/>
      <c r="R114" s="459"/>
      <c r="S114" s="459"/>
      <c r="T114" s="459"/>
      <c r="U114" s="459"/>
      <c r="V114" s="459"/>
      <c r="W114" s="459"/>
      <c r="X114" s="459"/>
      <c r="Y114" s="459"/>
      <c r="Z114" s="459"/>
      <c r="AA114" s="459"/>
      <c r="AB114" s="459"/>
      <c r="AC114" s="459"/>
      <c r="AD114" s="459"/>
      <c r="AE114" s="459"/>
      <c r="AF114" s="459"/>
      <c r="AG114" s="459"/>
      <c r="AH114" s="459"/>
      <c r="AI114" s="459"/>
      <c r="AJ114" s="459"/>
      <c r="AK114" s="459"/>
      <c r="AL114" s="459"/>
      <c r="AM114" s="459"/>
      <c r="AN114" s="459"/>
      <c r="AO114" s="459"/>
      <c r="AP114" s="459"/>
      <c r="AQ114" s="459"/>
      <c r="AR114" s="459"/>
      <c r="AS114" s="459"/>
      <c r="AT114" s="459"/>
      <c r="AU114" s="459"/>
      <c r="AV114" s="459"/>
      <c r="AW114" s="459"/>
      <c r="AX114" s="459"/>
      <c r="AY114" s="459"/>
      <c r="AZ114" s="459"/>
      <c r="BA114" s="459"/>
      <c r="BB114" s="459"/>
      <c r="BC114" s="459"/>
      <c r="BD114" s="459"/>
      <c r="BE114" s="459"/>
      <c r="BF114" s="459"/>
      <c r="BG114" s="459"/>
      <c r="BH114" s="459"/>
      <c r="BI114" s="459"/>
      <c r="BJ114" s="459"/>
      <c r="BK114" s="459"/>
      <c r="BL114" s="459"/>
      <c r="BM114" s="459"/>
      <c r="BN114" s="459"/>
      <c r="BO114" s="459"/>
      <c r="BP114" s="459"/>
      <c r="BQ114" s="459"/>
      <c r="BR114" s="459"/>
      <c r="BS114" s="459"/>
      <c r="BT114" s="459"/>
      <c r="BU114" s="459"/>
      <c r="BV114" s="459"/>
      <c r="BW114" s="459"/>
      <c r="BX114" s="459"/>
      <c r="BY114" s="459"/>
      <c r="BZ114" s="459"/>
      <c r="CA114" s="459"/>
      <c r="CB114" s="459"/>
      <c r="CC114" s="459"/>
      <c r="CD114" s="459"/>
      <c r="CE114" s="459"/>
      <c r="CF114" s="459"/>
      <c r="CG114" s="459"/>
      <c r="CH114" s="459"/>
      <c r="CI114" s="459"/>
      <c r="CJ114" s="459"/>
      <c r="CK114" s="459"/>
      <c r="CL114" s="459"/>
      <c r="CM114" s="459"/>
      <c r="CN114" s="459"/>
    </row>
    <row r="115" spans="2:16" ht="18.75" thickTop="1">
      <c r="B115" s="145" t="s">
        <v>221</v>
      </c>
      <c r="G115" s="319"/>
      <c r="H115" s="319"/>
      <c r="I115" s="507"/>
      <c r="J115" s="507"/>
      <c r="K115" s="400">
        <f>SUM(K7:K114)</f>
        <v>-67.12933962000002</v>
      </c>
      <c r="L115" s="319"/>
      <c r="M115" s="319"/>
      <c r="N115" s="507"/>
      <c r="O115" s="507"/>
      <c r="P115" s="400">
        <f>SUM(P7:P114)</f>
        <v>-4.236366279999998</v>
      </c>
    </row>
    <row r="116" spans="2:16" ht="15">
      <c r="B116" s="15"/>
      <c r="G116" s="319"/>
      <c r="H116" s="319"/>
      <c r="I116" s="507"/>
      <c r="J116" s="507"/>
      <c r="K116" s="507"/>
      <c r="L116" s="319"/>
      <c r="M116" s="319"/>
      <c r="N116" s="507"/>
      <c r="O116" s="507"/>
      <c r="P116" s="507"/>
    </row>
    <row r="117" spans="2:16" ht="15">
      <c r="B117" s="15"/>
      <c r="G117" s="319"/>
      <c r="H117" s="319"/>
      <c r="I117" s="507"/>
      <c r="J117" s="507"/>
      <c r="K117" s="507"/>
      <c r="L117" s="319"/>
      <c r="M117" s="319"/>
      <c r="N117" s="507"/>
      <c r="O117" s="507"/>
      <c r="P117" s="507"/>
    </row>
    <row r="118" spans="2:16" ht="15">
      <c r="B118" s="15"/>
      <c r="G118" s="319"/>
      <c r="H118" s="319"/>
      <c r="I118" s="507"/>
      <c r="J118" s="507"/>
      <c r="K118" s="507"/>
      <c r="L118" s="319"/>
      <c r="M118" s="319"/>
      <c r="N118" s="507"/>
      <c r="O118" s="507"/>
      <c r="P118" s="507"/>
    </row>
    <row r="119" spans="2:16" ht="15">
      <c r="B119" s="15"/>
      <c r="G119" s="319"/>
      <c r="H119" s="319"/>
      <c r="I119" s="507"/>
      <c r="J119" s="507"/>
      <c r="K119" s="507"/>
      <c r="L119" s="319"/>
      <c r="M119" s="319"/>
      <c r="N119" s="507"/>
      <c r="O119" s="507"/>
      <c r="P119" s="507"/>
    </row>
    <row r="120" spans="2:16" ht="15">
      <c r="B120" s="15"/>
      <c r="G120" s="319"/>
      <c r="H120" s="319"/>
      <c r="I120" s="507"/>
      <c r="J120" s="507"/>
      <c r="K120" s="507"/>
      <c r="L120" s="319"/>
      <c r="M120" s="319"/>
      <c r="N120" s="507"/>
      <c r="O120" s="507"/>
      <c r="P120" s="507"/>
    </row>
    <row r="121" spans="1:16" ht="15.75">
      <c r="A121" s="14"/>
      <c r="G121" s="319"/>
      <c r="H121" s="319"/>
      <c r="I121" s="507"/>
      <c r="J121" s="507"/>
      <c r="K121" s="507"/>
      <c r="L121" s="319"/>
      <c r="M121" s="319"/>
      <c r="N121" s="507"/>
      <c r="O121" s="507"/>
      <c r="P121" s="507"/>
    </row>
    <row r="122" spans="1:17" ht="24" thickBot="1">
      <c r="A122" s="175" t="s">
        <v>220</v>
      </c>
      <c r="G122" s="319"/>
      <c r="H122" s="319"/>
      <c r="I122" s="78" t="s">
        <v>373</v>
      </c>
      <c r="J122" s="459"/>
      <c r="K122" s="459"/>
      <c r="L122" s="319"/>
      <c r="M122" s="319"/>
      <c r="N122" s="78" t="s">
        <v>374</v>
      </c>
      <c r="O122" s="459"/>
      <c r="P122" s="459"/>
      <c r="Q122" s="508" t="str">
        <f>Q1</f>
        <v>DECEMBER-2020</v>
      </c>
    </row>
    <row r="123" spans="1:17" ht="39" customHeight="1" thickBot="1" thickTop="1">
      <c r="A123" s="499" t="s">
        <v>8</v>
      </c>
      <c r="B123" s="478" t="s">
        <v>9</v>
      </c>
      <c r="C123" s="479" t="s">
        <v>1</v>
      </c>
      <c r="D123" s="479" t="s">
        <v>2</v>
      </c>
      <c r="E123" s="479" t="s">
        <v>3</v>
      </c>
      <c r="F123" s="479" t="s">
        <v>10</v>
      </c>
      <c r="G123" s="477" t="str">
        <f>G5</f>
        <v>FINAL READING 31/12/2020</v>
      </c>
      <c r="H123" s="479" t="str">
        <f>H5</f>
        <v>INTIAL READING 01/12/2020</v>
      </c>
      <c r="I123" s="479" t="s">
        <v>4</v>
      </c>
      <c r="J123" s="479" t="s">
        <v>5</v>
      </c>
      <c r="K123" s="500" t="s">
        <v>6</v>
      </c>
      <c r="L123" s="477" t="str">
        <f>L5</f>
        <v>FINAL READING 31/12/2020</v>
      </c>
      <c r="M123" s="479" t="str">
        <f>M5</f>
        <v>INTIAL READING 01/12/2020</v>
      </c>
      <c r="N123" s="479" t="s">
        <v>4</v>
      </c>
      <c r="O123" s="479" t="s">
        <v>5</v>
      </c>
      <c r="P123" s="500" t="s">
        <v>6</v>
      </c>
      <c r="Q123" s="500" t="s">
        <v>287</v>
      </c>
    </row>
    <row r="124" spans="1:16" ht="7.5" customHeight="1" hidden="1" thickBot="1" thickTop="1">
      <c r="A124" s="12"/>
      <c r="B124" s="11"/>
      <c r="C124" s="10"/>
      <c r="D124" s="10"/>
      <c r="E124" s="10"/>
      <c r="F124" s="10"/>
      <c r="G124" s="319"/>
      <c r="H124" s="319"/>
      <c r="I124" s="507"/>
      <c r="J124" s="507"/>
      <c r="K124" s="507"/>
      <c r="L124" s="319"/>
      <c r="M124" s="319"/>
      <c r="N124" s="507"/>
      <c r="O124" s="507"/>
      <c r="P124" s="507"/>
    </row>
    <row r="125" spans="1:17" ht="15.75" customHeight="1" thickTop="1">
      <c r="A125" s="315"/>
      <c r="B125" s="316" t="s">
        <v>25</v>
      </c>
      <c r="C125" s="304"/>
      <c r="D125" s="298"/>
      <c r="E125" s="298"/>
      <c r="F125" s="298"/>
      <c r="G125" s="319"/>
      <c r="H125" s="319"/>
      <c r="I125" s="510"/>
      <c r="J125" s="510"/>
      <c r="K125" s="511"/>
      <c r="L125" s="319"/>
      <c r="M125" s="319"/>
      <c r="N125" s="510"/>
      <c r="O125" s="510"/>
      <c r="P125" s="511"/>
      <c r="Q125" s="506"/>
    </row>
    <row r="126" spans="1:17" ht="15.75" customHeight="1">
      <c r="A126" s="303">
        <v>1</v>
      </c>
      <c r="B126" s="322" t="s">
        <v>74</v>
      </c>
      <c r="C126" s="313">
        <v>5295192</v>
      </c>
      <c r="D126" s="306" t="s">
        <v>12</v>
      </c>
      <c r="E126" s="306" t="s">
        <v>324</v>
      </c>
      <c r="F126" s="313">
        <v>-100</v>
      </c>
      <c r="G126" s="318">
        <v>18451</v>
      </c>
      <c r="H126" s="319">
        <v>18307</v>
      </c>
      <c r="I126" s="319">
        <f>G126-H126</f>
        <v>144</v>
      </c>
      <c r="J126" s="319">
        <f>$F126*I126</f>
        <v>-14400</v>
      </c>
      <c r="K126" s="319">
        <f>J126/1000000</f>
        <v>-0.0144</v>
      </c>
      <c r="L126" s="318">
        <v>143477</v>
      </c>
      <c r="M126" s="319">
        <v>143432</v>
      </c>
      <c r="N126" s="319">
        <f>L126-M126</f>
        <v>45</v>
      </c>
      <c r="O126" s="319">
        <f>$F126*N126</f>
        <v>-4500</v>
      </c>
      <c r="P126" s="320">
        <f>O126/1000000</f>
        <v>-0.0045</v>
      </c>
      <c r="Q126" s="429"/>
    </row>
    <row r="127" spans="1:17" ht="16.5">
      <c r="A127" s="303"/>
      <c r="B127" s="323" t="s">
        <v>37</v>
      </c>
      <c r="C127" s="313"/>
      <c r="D127" s="326"/>
      <c r="E127" s="326"/>
      <c r="F127" s="313"/>
      <c r="G127" s="318"/>
      <c r="H127" s="319"/>
      <c r="I127" s="319"/>
      <c r="J127" s="319"/>
      <c r="K127" s="320"/>
      <c r="L127" s="318"/>
      <c r="M127" s="319"/>
      <c r="N127" s="319"/>
      <c r="O127" s="319"/>
      <c r="P127" s="320"/>
      <c r="Q127" s="429"/>
    </row>
    <row r="128" spans="1:17" ht="16.5">
      <c r="A128" s="303">
        <v>2</v>
      </c>
      <c r="B128" s="322" t="s">
        <v>38</v>
      </c>
      <c r="C128" s="313">
        <v>4864787</v>
      </c>
      <c r="D128" s="325" t="s">
        <v>12</v>
      </c>
      <c r="E128" s="306" t="s">
        <v>324</v>
      </c>
      <c r="F128" s="313">
        <v>-800</v>
      </c>
      <c r="G128" s="318">
        <v>346</v>
      </c>
      <c r="H128" s="319">
        <v>342</v>
      </c>
      <c r="I128" s="319">
        <f>G128-H128</f>
        <v>4</v>
      </c>
      <c r="J128" s="319">
        <f>$F128*I128</f>
        <v>-3200</v>
      </c>
      <c r="K128" s="320">
        <f>J128/1000000</f>
        <v>-0.0032</v>
      </c>
      <c r="L128" s="318">
        <v>628</v>
      </c>
      <c r="M128" s="319">
        <v>627</v>
      </c>
      <c r="N128" s="319">
        <f>L128-M128</f>
        <v>1</v>
      </c>
      <c r="O128" s="319">
        <f>$F128*N128</f>
        <v>-800</v>
      </c>
      <c r="P128" s="320">
        <f>O128/1000000</f>
        <v>-0.0008</v>
      </c>
      <c r="Q128" s="429"/>
    </row>
    <row r="129" spans="1:17" ht="15.75" customHeight="1">
      <c r="A129" s="303"/>
      <c r="B129" s="323" t="s">
        <v>17</v>
      </c>
      <c r="C129" s="313"/>
      <c r="D129" s="325"/>
      <c r="E129" s="306"/>
      <c r="F129" s="313"/>
      <c r="G129" s="318"/>
      <c r="H129" s="319"/>
      <c r="I129" s="319"/>
      <c r="J129" s="319"/>
      <c r="K129" s="320"/>
      <c r="L129" s="318"/>
      <c r="M129" s="319"/>
      <c r="N129" s="319"/>
      <c r="O129" s="319"/>
      <c r="P129" s="320"/>
      <c r="Q129" s="429"/>
    </row>
    <row r="130" spans="1:17" ht="16.5">
      <c r="A130" s="303">
        <v>3</v>
      </c>
      <c r="B130" s="322" t="s">
        <v>18</v>
      </c>
      <c r="C130" s="313">
        <v>4864831</v>
      </c>
      <c r="D130" s="325" t="s">
        <v>12</v>
      </c>
      <c r="E130" s="306" t="s">
        <v>324</v>
      </c>
      <c r="F130" s="313">
        <v>-1000</v>
      </c>
      <c r="G130" s="318">
        <v>817</v>
      </c>
      <c r="H130" s="319">
        <v>832</v>
      </c>
      <c r="I130" s="319">
        <f>G130-H130</f>
        <v>-15</v>
      </c>
      <c r="J130" s="319">
        <f>$F130*I130</f>
        <v>15000</v>
      </c>
      <c r="K130" s="320">
        <f>J130/1000000</f>
        <v>0.015</v>
      </c>
      <c r="L130" s="318">
        <v>159</v>
      </c>
      <c r="M130" s="319">
        <v>153</v>
      </c>
      <c r="N130" s="319">
        <f>L130-M130</f>
        <v>6</v>
      </c>
      <c r="O130" s="319">
        <f>$F130*N130</f>
        <v>-6000</v>
      </c>
      <c r="P130" s="320">
        <f>O130/1000000</f>
        <v>-0.006</v>
      </c>
      <c r="Q130" s="720"/>
    </row>
    <row r="131" spans="1:17" ht="16.5">
      <c r="A131" s="303">
        <v>4</v>
      </c>
      <c r="B131" s="322" t="s">
        <v>19</v>
      </c>
      <c r="C131" s="313">
        <v>4864825</v>
      </c>
      <c r="D131" s="325" t="s">
        <v>12</v>
      </c>
      <c r="E131" s="306" t="s">
        <v>324</v>
      </c>
      <c r="F131" s="313">
        <v>-133.33</v>
      </c>
      <c r="G131" s="318">
        <v>4680</v>
      </c>
      <c r="H131" s="319">
        <v>5307</v>
      </c>
      <c r="I131" s="319">
        <f>G131-H131</f>
        <v>-627</v>
      </c>
      <c r="J131" s="319">
        <f>$F131*I131</f>
        <v>83597.91</v>
      </c>
      <c r="K131" s="320">
        <f>J131/1000000</f>
        <v>0.08359791</v>
      </c>
      <c r="L131" s="318">
        <v>5628</v>
      </c>
      <c r="M131" s="319">
        <v>5469</v>
      </c>
      <c r="N131" s="319">
        <f>L131-M131</f>
        <v>159</v>
      </c>
      <c r="O131" s="319">
        <f>$F131*N131</f>
        <v>-21199.47</v>
      </c>
      <c r="P131" s="320">
        <f>O131/1000000</f>
        <v>-0.02119947</v>
      </c>
      <c r="Q131" s="429"/>
    </row>
    <row r="132" spans="1:17" ht="16.5">
      <c r="A132" s="512"/>
      <c r="B132" s="513" t="s">
        <v>44</v>
      </c>
      <c r="C132" s="302"/>
      <c r="D132" s="306"/>
      <c r="E132" s="306"/>
      <c r="F132" s="514"/>
      <c r="G132" s="318"/>
      <c r="H132" s="319"/>
      <c r="I132" s="319"/>
      <c r="J132" s="319"/>
      <c r="K132" s="320"/>
      <c r="L132" s="318"/>
      <c r="M132" s="319"/>
      <c r="N132" s="319"/>
      <c r="O132" s="319"/>
      <c r="P132" s="320"/>
      <c r="Q132" s="429"/>
    </row>
    <row r="133" spans="1:17" ht="16.5">
      <c r="A133" s="303">
        <v>5</v>
      </c>
      <c r="B133" s="463" t="s">
        <v>45</v>
      </c>
      <c r="C133" s="313">
        <v>4865149</v>
      </c>
      <c r="D133" s="326" t="s">
        <v>12</v>
      </c>
      <c r="E133" s="306" t="s">
        <v>324</v>
      </c>
      <c r="F133" s="313">
        <v>-187.5</v>
      </c>
      <c r="G133" s="318">
        <v>997240</v>
      </c>
      <c r="H133" s="319">
        <v>997341</v>
      </c>
      <c r="I133" s="319">
        <f>G133-H133</f>
        <v>-101</v>
      </c>
      <c r="J133" s="319">
        <f>$F133*I133</f>
        <v>18937.5</v>
      </c>
      <c r="K133" s="320">
        <f>J133/1000000</f>
        <v>0.0189375</v>
      </c>
      <c r="L133" s="318">
        <v>999847</v>
      </c>
      <c r="M133" s="319">
        <v>999852</v>
      </c>
      <c r="N133" s="319">
        <f>L133-M133</f>
        <v>-5</v>
      </c>
      <c r="O133" s="319">
        <f>$F133*N133</f>
        <v>937.5</v>
      </c>
      <c r="P133" s="320">
        <f>O133/1000000</f>
        <v>0.0009375</v>
      </c>
      <c r="Q133" s="456"/>
    </row>
    <row r="134" spans="1:17" ht="16.5">
      <c r="A134" s="303"/>
      <c r="B134" s="323" t="s">
        <v>33</v>
      </c>
      <c r="C134" s="313"/>
      <c r="D134" s="326"/>
      <c r="E134" s="306"/>
      <c r="F134" s="313"/>
      <c r="G134" s="318"/>
      <c r="H134" s="319"/>
      <c r="I134" s="319"/>
      <c r="J134" s="319"/>
      <c r="K134" s="320"/>
      <c r="L134" s="318"/>
      <c r="M134" s="319"/>
      <c r="N134" s="319"/>
      <c r="O134" s="319"/>
      <c r="P134" s="320"/>
      <c r="Q134" s="429"/>
    </row>
    <row r="135" spans="1:17" ht="16.5">
      <c r="A135" s="303">
        <v>6</v>
      </c>
      <c r="B135" s="322" t="s">
        <v>338</v>
      </c>
      <c r="C135" s="313">
        <v>5128439</v>
      </c>
      <c r="D135" s="325" t="s">
        <v>12</v>
      </c>
      <c r="E135" s="306" t="s">
        <v>324</v>
      </c>
      <c r="F135" s="313">
        <v>-800</v>
      </c>
      <c r="G135" s="318">
        <v>911530</v>
      </c>
      <c r="H135" s="319">
        <v>912341</v>
      </c>
      <c r="I135" s="319">
        <f>G135-H135</f>
        <v>-811</v>
      </c>
      <c r="J135" s="319">
        <f>$F135*I135</f>
        <v>648800</v>
      </c>
      <c r="K135" s="320">
        <f>J135/1000000</f>
        <v>0.6488</v>
      </c>
      <c r="L135" s="318">
        <v>997946</v>
      </c>
      <c r="M135" s="319">
        <v>997978</v>
      </c>
      <c r="N135" s="319">
        <f>L135-M135</f>
        <v>-32</v>
      </c>
      <c r="O135" s="319">
        <f>$F135*N135</f>
        <v>25600</v>
      </c>
      <c r="P135" s="320">
        <f>O135/1000000</f>
        <v>0.0256</v>
      </c>
      <c r="Q135" s="429"/>
    </row>
    <row r="136" spans="1:17" ht="16.5">
      <c r="A136" s="303"/>
      <c r="B136" s="324" t="s">
        <v>361</v>
      </c>
      <c r="C136" s="313"/>
      <c r="D136" s="325"/>
      <c r="E136" s="306"/>
      <c r="F136" s="313"/>
      <c r="G136" s="318"/>
      <c r="H136" s="319"/>
      <c r="I136" s="319"/>
      <c r="J136" s="319"/>
      <c r="K136" s="320"/>
      <c r="L136" s="318"/>
      <c r="M136" s="319"/>
      <c r="N136" s="319"/>
      <c r="O136" s="319"/>
      <c r="P136" s="320"/>
      <c r="Q136" s="429"/>
    </row>
    <row r="137" spans="1:17" s="306" customFormat="1" ht="15">
      <c r="A137" s="326">
        <v>7</v>
      </c>
      <c r="B137" s="721" t="s">
        <v>366</v>
      </c>
      <c r="C137" s="342">
        <v>4864971</v>
      </c>
      <c r="D137" s="325" t="s">
        <v>12</v>
      </c>
      <c r="E137" s="306" t="s">
        <v>324</v>
      </c>
      <c r="F137" s="325">
        <v>800</v>
      </c>
      <c r="G137" s="263">
        <v>0</v>
      </c>
      <c r="H137" s="264">
        <v>0</v>
      </c>
      <c r="I137" s="326">
        <f>G137-H137</f>
        <v>0</v>
      </c>
      <c r="J137" s="326">
        <f>$F137*I137</f>
        <v>0</v>
      </c>
      <c r="K137" s="326">
        <f>J137/1000000</f>
        <v>0</v>
      </c>
      <c r="L137" s="263">
        <v>999495</v>
      </c>
      <c r="M137" s="264">
        <v>999495</v>
      </c>
      <c r="N137" s="326">
        <f>L137-M137</f>
        <v>0</v>
      </c>
      <c r="O137" s="326">
        <f>$F137*N137</f>
        <v>0</v>
      </c>
      <c r="P137" s="326">
        <f>O137/1000000</f>
        <v>0</v>
      </c>
      <c r="Q137" s="449"/>
    </row>
    <row r="138" spans="1:17" s="619" customFormat="1" ht="18" customHeight="1">
      <c r="A138" s="338"/>
      <c r="B138" s="715" t="s">
        <v>429</v>
      </c>
      <c r="C138" s="342"/>
      <c r="D138" s="325"/>
      <c r="E138" s="306"/>
      <c r="F138" s="325"/>
      <c r="G138" s="318"/>
      <c r="H138" s="319"/>
      <c r="I138" s="326"/>
      <c r="J138" s="326"/>
      <c r="K138" s="326"/>
      <c r="L138" s="318"/>
      <c r="M138" s="319"/>
      <c r="N138" s="326"/>
      <c r="O138" s="326"/>
      <c r="P138" s="326"/>
      <c r="Q138" s="449"/>
    </row>
    <row r="139" spans="1:17" s="619" customFormat="1" ht="15">
      <c r="A139" s="338">
        <v>8</v>
      </c>
      <c r="B139" s="721" t="s">
        <v>430</v>
      </c>
      <c r="C139" s="342">
        <v>4864952</v>
      </c>
      <c r="D139" s="325" t="s">
        <v>12</v>
      </c>
      <c r="E139" s="306" t="s">
        <v>324</v>
      </c>
      <c r="F139" s="325">
        <v>-625</v>
      </c>
      <c r="G139" s="318">
        <v>990231</v>
      </c>
      <c r="H139" s="319">
        <v>990072</v>
      </c>
      <c r="I139" s="326">
        <f>G139-H139</f>
        <v>159</v>
      </c>
      <c r="J139" s="326">
        <f>$F139*I139</f>
        <v>-99375</v>
      </c>
      <c r="K139" s="326">
        <f>J139/1000000</f>
        <v>-0.099375</v>
      </c>
      <c r="L139" s="318">
        <v>1000012</v>
      </c>
      <c r="M139" s="319">
        <v>999997</v>
      </c>
      <c r="N139" s="326">
        <f>L139-M139</f>
        <v>15</v>
      </c>
      <c r="O139" s="326">
        <f>$F139*N139</f>
        <v>-9375</v>
      </c>
      <c r="P139" s="326">
        <f>O139/1000000</f>
        <v>-0.009375</v>
      </c>
      <c r="Q139" s="449"/>
    </row>
    <row r="140" spans="1:17" s="619" customFormat="1" ht="15">
      <c r="A140" s="338">
        <v>9</v>
      </c>
      <c r="B140" s="721" t="s">
        <v>430</v>
      </c>
      <c r="C140" s="342">
        <v>5129958</v>
      </c>
      <c r="D140" s="325" t="s">
        <v>12</v>
      </c>
      <c r="E140" s="306" t="s">
        <v>324</v>
      </c>
      <c r="F140" s="325">
        <v>-625</v>
      </c>
      <c r="G140" s="318">
        <v>990560</v>
      </c>
      <c r="H140" s="319">
        <v>990655</v>
      </c>
      <c r="I140" s="326">
        <f>G140-H140</f>
        <v>-95</v>
      </c>
      <c r="J140" s="326">
        <f>$F140*I140</f>
        <v>59375</v>
      </c>
      <c r="K140" s="326">
        <f>J140/1000000</f>
        <v>0.059375</v>
      </c>
      <c r="L140" s="318">
        <v>999852</v>
      </c>
      <c r="M140" s="319">
        <v>999856</v>
      </c>
      <c r="N140" s="326">
        <f>L140-M140</f>
        <v>-4</v>
      </c>
      <c r="O140" s="326">
        <f>$F140*N140</f>
        <v>2500</v>
      </c>
      <c r="P140" s="326">
        <f>O140/1000000</f>
        <v>0.0025</v>
      </c>
      <c r="Q140" s="449"/>
    </row>
    <row r="141" spans="1:17" s="619" customFormat="1" ht="15.75">
      <c r="A141" s="338"/>
      <c r="B141" s="715" t="s">
        <v>432</v>
      </c>
      <c r="C141" s="342"/>
      <c r="D141" s="325"/>
      <c r="E141" s="306"/>
      <c r="F141" s="325"/>
      <c r="G141" s="318"/>
      <c r="H141" s="319"/>
      <c r="I141" s="326"/>
      <c r="J141" s="326"/>
      <c r="K141" s="326"/>
      <c r="L141" s="318"/>
      <c r="M141" s="319"/>
      <c r="N141" s="326"/>
      <c r="O141" s="326"/>
      <c r="P141" s="326"/>
      <c r="Q141" s="449"/>
    </row>
    <row r="142" spans="1:17" s="619" customFormat="1" ht="15">
      <c r="A142" s="338">
        <v>10</v>
      </c>
      <c r="B142" s="721" t="s">
        <v>433</v>
      </c>
      <c r="C142" s="342">
        <v>4865158</v>
      </c>
      <c r="D142" s="325" t="s">
        <v>12</v>
      </c>
      <c r="E142" s="306" t="s">
        <v>324</v>
      </c>
      <c r="F142" s="325">
        <v>-200</v>
      </c>
      <c r="G142" s="318">
        <v>995508</v>
      </c>
      <c r="H142" s="319">
        <v>996002</v>
      </c>
      <c r="I142" s="326">
        <f>G142-H142</f>
        <v>-494</v>
      </c>
      <c r="J142" s="326">
        <f>$F142*I142</f>
        <v>98800</v>
      </c>
      <c r="K142" s="326">
        <f>J142/1000000</f>
        <v>0.0988</v>
      </c>
      <c r="L142" s="318">
        <v>14619</v>
      </c>
      <c r="M142" s="319">
        <v>14627</v>
      </c>
      <c r="N142" s="326">
        <f>L142-M142</f>
        <v>-8</v>
      </c>
      <c r="O142" s="326">
        <f>$F142*N142</f>
        <v>1600</v>
      </c>
      <c r="P142" s="326">
        <f>O142/1000000</f>
        <v>0.0016</v>
      </c>
      <c r="Q142" s="449"/>
    </row>
    <row r="143" spans="1:17" s="619" customFormat="1" ht="15">
      <c r="A143" s="338">
        <v>11</v>
      </c>
      <c r="B143" s="721" t="s">
        <v>434</v>
      </c>
      <c r="C143" s="342">
        <v>4864816</v>
      </c>
      <c r="D143" s="325" t="s">
        <v>12</v>
      </c>
      <c r="E143" s="306" t="s">
        <v>324</v>
      </c>
      <c r="F143" s="325">
        <v>-187.5</v>
      </c>
      <c r="G143" s="318">
        <v>991450</v>
      </c>
      <c r="H143" s="319">
        <v>991998</v>
      </c>
      <c r="I143" s="326">
        <f>G143-H143</f>
        <v>-548</v>
      </c>
      <c r="J143" s="326">
        <f>$F143*I143</f>
        <v>102750</v>
      </c>
      <c r="K143" s="326">
        <f>J143/1000000</f>
        <v>0.10275</v>
      </c>
      <c r="L143" s="318">
        <v>5408</v>
      </c>
      <c r="M143" s="319">
        <v>5409</v>
      </c>
      <c r="N143" s="326">
        <f>L143-M143</f>
        <v>-1</v>
      </c>
      <c r="O143" s="326">
        <f>$F143*N143</f>
        <v>187.5</v>
      </c>
      <c r="P143" s="326">
        <f>O143/1000000</f>
        <v>0.0001875</v>
      </c>
      <c r="Q143" s="449"/>
    </row>
    <row r="144" spans="1:17" s="619" customFormat="1" ht="15">
      <c r="A144" s="338">
        <v>12</v>
      </c>
      <c r="B144" s="721" t="s">
        <v>435</v>
      </c>
      <c r="C144" s="342">
        <v>4864808</v>
      </c>
      <c r="D144" s="325" t="s">
        <v>12</v>
      </c>
      <c r="E144" s="306" t="s">
        <v>324</v>
      </c>
      <c r="F144" s="325">
        <v>-187.5</v>
      </c>
      <c r="G144" s="318">
        <v>989923</v>
      </c>
      <c r="H144" s="319">
        <v>990928</v>
      </c>
      <c r="I144" s="326">
        <f>G144-H144</f>
        <v>-1005</v>
      </c>
      <c r="J144" s="326">
        <f>$F144*I144</f>
        <v>188437.5</v>
      </c>
      <c r="K144" s="326">
        <f>J144/1000000</f>
        <v>0.1884375</v>
      </c>
      <c r="L144" s="318">
        <v>4077</v>
      </c>
      <c r="M144" s="319">
        <v>4076</v>
      </c>
      <c r="N144" s="326">
        <f>L144-M144</f>
        <v>1</v>
      </c>
      <c r="O144" s="326">
        <f>$F144*N144</f>
        <v>-187.5</v>
      </c>
      <c r="P144" s="326">
        <f>O144/1000000</f>
        <v>-0.0001875</v>
      </c>
      <c r="Q144" s="449"/>
    </row>
    <row r="145" spans="1:17" s="619" customFormat="1" ht="15">
      <c r="A145" s="338">
        <v>13</v>
      </c>
      <c r="B145" s="721" t="s">
        <v>436</v>
      </c>
      <c r="C145" s="342">
        <v>4865005</v>
      </c>
      <c r="D145" s="325" t="s">
        <v>12</v>
      </c>
      <c r="E145" s="306" t="s">
        <v>324</v>
      </c>
      <c r="F145" s="325">
        <v>-250</v>
      </c>
      <c r="G145" s="318">
        <v>4461</v>
      </c>
      <c r="H145" s="319">
        <v>4417</v>
      </c>
      <c r="I145" s="326">
        <f>G145-H145</f>
        <v>44</v>
      </c>
      <c r="J145" s="326">
        <f>$F145*I145</f>
        <v>-11000</v>
      </c>
      <c r="K145" s="326">
        <f>J145/1000000</f>
        <v>-0.011</v>
      </c>
      <c r="L145" s="318">
        <v>8042</v>
      </c>
      <c r="M145" s="319">
        <v>8039</v>
      </c>
      <c r="N145" s="326">
        <f>L145-M145</f>
        <v>3</v>
      </c>
      <c r="O145" s="326">
        <f>$F145*N145</f>
        <v>-750</v>
      </c>
      <c r="P145" s="326">
        <f>O145/1000000</f>
        <v>-0.00075</v>
      </c>
      <c r="Q145" s="449"/>
    </row>
    <row r="146" spans="1:17" s="306" customFormat="1" ht="15.75" thickBot="1">
      <c r="A146" s="655">
        <v>14</v>
      </c>
      <c r="B146" s="716" t="s">
        <v>437</v>
      </c>
      <c r="C146" s="717">
        <v>4864822</v>
      </c>
      <c r="D146" s="722" t="s">
        <v>12</v>
      </c>
      <c r="E146" s="718" t="s">
        <v>324</v>
      </c>
      <c r="F146" s="717">
        <v>-100</v>
      </c>
      <c r="G146" s="427">
        <v>996771</v>
      </c>
      <c r="H146" s="428">
        <v>997361</v>
      </c>
      <c r="I146" s="717">
        <f>G146-H146</f>
        <v>-590</v>
      </c>
      <c r="J146" s="717">
        <f>$F146*I146</f>
        <v>59000</v>
      </c>
      <c r="K146" s="717">
        <f>J146/1000000</f>
        <v>0.059</v>
      </c>
      <c r="L146" s="427">
        <v>29786</v>
      </c>
      <c r="M146" s="428">
        <v>29774</v>
      </c>
      <c r="N146" s="717">
        <f>L146-M146</f>
        <v>12</v>
      </c>
      <c r="O146" s="717">
        <f>$F146*N146</f>
        <v>-1200</v>
      </c>
      <c r="P146" s="717">
        <f>O146/1000000</f>
        <v>-0.0012</v>
      </c>
      <c r="Q146" s="810"/>
    </row>
    <row r="147" ht="15.75" thickTop="1">
      <c r="L147" s="319"/>
    </row>
    <row r="148" spans="2:16" ht="18">
      <c r="B148" s="296" t="s">
        <v>288</v>
      </c>
      <c r="K148" s="146">
        <f>SUM(K126:K147)</f>
        <v>1.14672291</v>
      </c>
      <c r="P148" s="146">
        <f>SUM(P126:P147)</f>
        <v>-0.01318697</v>
      </c>
    </row>
    <row r="149" spans="11:16" ht="15.75">
      <c r="K149" s="83"/>
      <c r="P149" s="83"/>
    </row>
    <row r="150" spans="11:16" ht="15.75">
      <c r="K150" s="83"/>
      <c r="P150" s="83"/>
    </row>
    <row r="151" spans="11:16" ht="15.75">
      <c r="K151" s="83"/>
      <c r="P151" s="83"/>
    </row>
    <row r="152" spans="11:16" ht="15.75">
      <c r="K152" s="83"/>
      <c r="P152" s="83"/>
    </row>
    <row r="153" spans="11:16" ht="15.75">
      <c r="K153" s="83"/>
      <c r="P153" s="83"/>
    </row>
    <row r="154" ht="13.5" thickBot="1"/>
    <row r="155" spans="1:17" ht="31.5" customHeight="1">
      <c r="A155" s="132" t="s">
        <v>223</v>
      </c>
      <c r="B155" s="133"/>
      <c r="C155" s="133"/>
      <c r="D155" s="134"/>
      <c r="E155" s="135"/>
      <c r="F155" s="134"/>
      <c r="G155" s="134"/>
      <c r="H155" s="133"/>
      <c r="I155" s="136"/>
      <c r="J155" s="137"/>
      <c r="K155" s="138"/>
      <c r="L155" s="517"/>
      <c r="M155" s="517"/>
      <c r="N155" s="517"/>
      <c r="O155" s="517"/>
      <c r="P155" s="517"/>
      <c r="Q155" s="518"/>
    </row>
    <row r="156" spans="1:17" ht="28.5" customHeight="1">
      <c r="A156" s="139" t="s">
        <v>285</v>
      </c>
      <c r="B156" s="80"/>
      <c r="C156" s="80"/>
      <c r="D156" s="80"/>
      <c r="E156" s="81"/>
      <c r="F156" s="80"/>
      <c r="G156" s="80"/>
      <c r="H156" s="80"/>
      <c r="I156" s="82"/>
      <c r="J156" s="80"/>
      <c r="K156" s="131">
        <f>K115</f>
        <v>-67.12933962000002</v>
      </c>
      <c r="L156" s="459"/>
      <c r="M156" s="459"/>
      <c r="N156" s="459"/>
      <c r="O156" s="459"/>
      <c r="P156" s="131">
        <f>P115</f>
        <v>-4.236366279999998</v>
      </c>
      <c r="Q156" s="519"/>
    </row>
    <row r="157" spans="1:17" ht="28.5" customHeight="1">
      <c r="A157" s="139" t="s">
        <v>286</v>
      </c>
      <c r="B157" s="80"/>
      <c r="C157" s="80"/>
      <c r="D157" s="80"/>
      <c r="E157" s="81"/>
      <c r="F157" s="80"/>
      <c r="G157" s="80"/>
      <c r="H157" s="80"/>
      <c r="I157" s="82"/>
      <c r="J157" s="80"/>
      <c r="K157" s="131">
        <f>K148</f>
        <v>1.14672291</v>
      </c>
      <c r="L157" s="459"/>
      <c r="M157" s="459"/>
      <c r="N157" s="459"/>
      <c r="O157" s="459"/>
      <c r="P157" s="131">
        <f>P148</f>
        <v>-0.01318697</v>
      </c>
      <c r="Q157" s="519"/>
    </row>
    <row r="158" spans="1:17" ht="28.5" customHeight="1">
      <c r="A158" s="139" t="s">
        <v>224</v>
      </c>
      <c r="B158" s="80"/>
      <c r="C158" s="80"/>
      <c r="D158" s="80"/>
      <c r="E158" s="81"/>
      <c r="F158" s="80"/>
      <c r="G158" s="80"/>
      <c r="H158" s="80"/>
      <c r="I158" s="82"/>
      <c r="J158" s="80"/>
      <c r="K158" s="131">
        <f>'ROHTAK ROAD'!K46</f>
        <v>-0.34331249999999996</v>
      </c>
      <c r="L158" s="459"/>
      <c r="M158" s="459"/>
      <c r="N158" s="459"/>
      <c r="O158" s="459"/>
      <c r="P158" s="131">
        <f>'ROHTAK ROAD'!P46</f>
        <v>-0.32455</v>
      </c>
      <c r="Q158" s="519"/>
    </row>
    <row r="159" spans="1:17" ht="27.75" customHeight="1" thickBot="1">
      <c r="A159" s="141" t="s">
        <v>225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394">
        <f>SUM(K156:K158)</f>
        <v>-66.32592921000003</v>
      </c>
      <c r="L159" s="520"/>
      <c r="M159" s="520"/>
      <c r="N159" s="520"/>
      <c r="O159" s="520"/>
      <c r="P159" s="394">
        <f>SUM(P156:P158)</f>
        <v>-4.574103249999998</v>
      </c>
      <c r="Q159" s="521"/>
    </row>
    <row r="163" ht="13.5" thickBot="1">
      <c r="A163" s="231"/>
    </row>
    <row r="164" spans="1:17" ht="12.75">
      <c r="A164" s="522"/>
      <c r="B164" s="523"/>
      <c r="C164" s="523"/>
      <c r="D164" s="523"/>
      <c r="E164" s="523"/>
      <c r="F164" s="523"/>
      <c r="G164" s="523"/>
      <c r="H164" s="517"/>
      <c r="I164" s="517"/>
      <c r="J164" s="517"/>
      <c r="K164" s="517"/>
      <c r="L164" s="517"/>
      <c r="M164" s="517"/>
      <c r="N164" s="517"/>
      <c r="O164" s="517"/>
      <c r="P164" s="517"/>
      <c r="Q164" s="518"/>
    </row>
    <row r="165" spans="1:17" ht="23.25">
      <c r="A165" s="524" t="s">
        <v>305</v>
      </c>
      <c r="B165" s="525"/>
      <c r="C165" s="525"/>
      <c r="D165" s="525"/>
      <c r="E165" s="525"/>
      <c r="F165" s="525"/>
      <c r="G165" s="525"/>
      <c r="H165" s="459"/>
      <c r="I165" s="459"/>
      <c r="J165" s="459"/>
      <c r="K165" s="459"/>
      <c r="L165" s="459"/>
      <c r="M165" s="459"/>
      <c r="N165" s="459"/>
      <c r="O165" s="459"/>
      <c r="P165" s="459"/>
      <c r="Q165" s="519"/>
    </row>
    <row r="166" spans="1:17" ht="12.75">
      <c r="A166" s="526"/>
      <c r="B166" s="525"/>
      <c r="C166" s="525"/>
      <c r="D166" s="525"/>
      <c r="E166" s="525"/>
      <c r="F166" s="525"/>
      <c r="G166" s="525"/>
      <c r="H166" s="459"/>
      <c r="I166" s="459"/>
      <c r="J166" s="459"/>
      <c r="K166" s="459"/>
      <c r="L166" s="459"/>
      <c r="M166" s="459"/>
      <c r="N166" s="459"/>
      <c r="O166" s="459"/>
      <c r="P166" s="459"/>
      <c r="Q166" s="519"/>
    </row>
    <row r="167" spans="1:17" ht="15.75">
      <c r="A167" s="527"/>
      <c r="B167" s="528"/>
      <c r="C167" s="528"/>
      <c r="D167" s="528"/>
      <c r="E167" s="528"/>
      <c r="F167" s="528"/>
      <c r="G167" s="528"/>
      <c r="H167" s="459"/>
      <c r="I167" s="459"/>
      <c r="J167" s="459"/>
      <c r="K167" s="529" t="s">
        <v>317</v>
      </c>
      <c r="L167" s="459"/>
      <c r="M167" s="459"/>
      <c r="N167" s="459"/>
      <c r="O167" s="459"/>
      <c r="P167" s="529" t="s">
        <v>318</v>
      </c>
      <c r="Q167" s="519"/>
    </row>
    <row r="168" spans="1:17" ht="12.75">
      <c r="A168" s="530"/>
      <c r="B168" s="91"/>
      <c r="C168" s="91"/>
      <c r="D168" s="91"/>
      <c r="E168" s="91"/>
      <c r="F168" s="91"/>
      <c r="G168" s="91"/>
      <c r="H168" s="459"/>
      <c r="I168" s="459"/>
      <c r="J168" s="459"/>
      <c r="K168" s="459"/>
      <c r="L168" s="459"/>
      <c r="M168" s="459"/>
      <c r="N168" s="459"/>
      <c r="O168" s="459"/>
      <c r="P168" s="459"/>
      <c r="Q168" s="519"/>
    </row>
    <row r="169" spans="1:17" ht="12.75">
      <c r="A169" s="530"/>
      <c r="B169" s="91"/>
      <c r="C169" s="91"/>
      <c r="D169" s="91"/>
      <c r="E169" s="91"/>
      <c r="F169" s="91"/>
      <c r="G169" s="91"/>
      <c r="H169" s="459"/>
      <c r="I169" s="459"/>
      <c r="J169" s="459"/>
      <c r="K169" s="459"/>
      <c r="L169" s="459"/>
      <c r="M169" s="459"/>
      <c r="N169" s="459"/>
      <c r="O169" s="459"/>
      <c r="P169" s="459"/>
      <c r="Q169" s="519"/>
    </row>
    <row r="170" spans="1:17" ht="24.75" customHeight="1">
      <c r="A170" s="531" t="s">
        <v>308</v>
      </c>
      <c r="B170" s="532"/>
      <c r="C170" s="532"/>
      <c r="D170" s="533"/>
      <c r="E170" s="533"/>
      <c r="F170" s="534"/>
      <c r="G170" s="533"/>
      <c r="H170" s="459"/>
      <c r="I170" s="459"/>
      <c r="J170" s="459"/>
      <c r="K170" s="535">
        <f>K159</f>
        <v>-66.32592921000003</v>
      </c>
      <c r="L170" s="533" t="s">
        <v>306</v>
      </c>
      <c r="M170" s="459"/>
      <c r="N170" s="459"/>
      <c r="O170" s="459"/>
      <c r="P170" s="535">
        <f>P159</f>
        <v>-4.574103249999998</v>
      </c>
      <c r="Q170" s="536" t="s">
        <v>306</v>
      </c>
    </row>
    <row r="171" spans="1:17" ht="15">
      <c r="A171" s="537"/>
      <c r="B171" s="538"/>
      <c r="C171" s="538"/>
      <c r="D171" s="525"/>
      <c r="E171" s="525"/>
      <c r="F171" s="539"/>
      <c r="G171" s="525"/>
      <c r="H171" s="459"/>
      <c r="I171" s="459"/>
      <c r="J171" s="459"/>
      <c r="K171" s="515"/>
      <c r="L171" s="525"/>
      <c r="M171" s="459"/>
      <c r="N171" s="459"/>
      <c r="O171" s="459"/>
      <c r="P171" s="515"/>
      <c r="Q171" s="540"/>
    </row>
    <row r="172" spans="1:17" ht="22.5" customHeight="1">
      <c r="A172" s="541" t="s">
        <v>307</v>
      </c>
      <c r="B172" s="43"/>
      <c r="C172" s="43"/>
      <c r="D172" s="525"/>
      <c r="E172" s="525"/>
      <c r="F172" s="542"/>
      <c r="G172" s="533"/>
      <c r="H172" s="459"/>
      <c r="I172" s="459"/>
      <c r="J172" s="459"/>
      <c r="K172" s="535">
        <f>'STEPPED UP GENCO'!K41</f>
        <v>-6.930117197104651</v>
      </c>
      <c r="L172" s="533" t="s">
        <v>306</v>
      </c>
      <c r="M172" s="459"/>
      <c r="N172" s="459"/>
      <c r="O172" s="459"/>
      <c r="P172" s="535">
        <f>'STEPPED UP GENCO'!P41</f>
        <v>-0.05537855157155997</v>
      </c>
      <c r="Q172" s="536" t="s">
        <v>306</v>
      </c>
    </row>
    <row r="173" spans="1:17" ht="12.75">
      <c r="A173" s="543"/>
      <c r="B173" s="459"/>
      <c r="C173" s="459"/>
      <c r="D173" s="459"/>
      <c r="E173" s="459"/>
      <c r="F173" s="459"/>
      <c r="G173" s="459"/>
      <c r="H173" s="459"/>
      <c r="I173" s="459"/>
      <c r="J173" s="459"/>
      <c r="K173" s="459"/>
      <c r="L173" s="459"/>
      <c r="M173" s="459"/>
      <c r="N173" s="459"/>
      <c r="O173" s="459"/>
      <c r="P173" s="459"/>
      <c r="Q173" s="519"/>
    </row>
    <row r="174" spans="1:17" ht="2.25" customHeight="1">
      <c r="A174" s="543"/>
      <c r="B174" s="459"/>
      <c r="C174" s="459"/>
      <c r="D174" s="459"/>
      <c r="E174" s="459"/>
      <c r="F174" s="459"/>
      <c r="G174" s="459"/>
      <c r="H174" s="459"/>
      <c r="I174" s="459"/>
      <c r="J174" s="459"/>
      <c r="K174" s="459"/>
      <c r="L174" s="459"/>
      <c r="M174" s="459"/>
      <c r="N174" s="459"/>
      <c r="O174" s="459"/>
      <c r="P174" s="459"/>
      <c r="Q174" s="519"/>
    </row>
    <row r="175" spans="1:17" ht="7.5" customHeight="1">
      <c r="A175" s="543"/>
      <c r="B175" s="459"/>
      <c r="C175" s="459"/>
      <c r="D175" s="459"/>
      <c r="E175" s="459"/>
      <c r="F175" s="459"/>
      <c r="G175" s="459"/>
      <c r="H175" s="459"/>
      <c r="I175" s="459"/>
      <c r="J175" s="459"/>
      <c r="K175" s="459"/>
      <c r="L175" s="459"/>
      <c r="M175" s="459"/>
      <c r="N175" s="459"/>
      <c r="O175" s="459"/>
      <c r="P175" s="459"/>
      <c r="Q175" s="519"/>
    </row>
    <row r="176" spans="1:17" ht="21" thickBot="1">
      <c r="A176" s="544"/>
      <c r="B176" s="520"/>
      <c r="C176" s="520"/>
      <c r="D176" s="520"/>
      <c r="E176" s="520"/>
      <c r="F176" s="520"/>
      <c r="G176" s="520"/>
      <c r="H176" s="545"/>
      <c r="I176" s="545"/>
      <c r="J176" s="546" t="s">
        <v>309</v>
      </c>
      <c r="K176" s="547">
        <f>SUM(K170:K175)</f>
        <v>-73.25604640710468</v>
      </c>
      <c r="L176" s="545" t="s">
        <v>306</v>
      </c>
      <c r="M176" s="548"/>
      <c r="N176" s="520"/>
      <c r="O176" s="520"/>
      <c r="P176" s="547">
        <f>SUM(P170:P175)</f>
        <v>-4.629481801571558</v>
      </c>
      <c r="Q176" s="549" t="s">
        <v>306</v>
      </c>
    </row>
  </sheetData>
  <sheetProtection/>
  <printOptions horizontalCentered="1"/>
  <pageMargins left="0.39" right="0.25" top="0.36" bottom="0" header="0.38" footer="0.5"/>
  <pageSetup horizontalDpi="600" verticalDpi="600" orientation="landscape" paperSize="9" scale="59" r:id="rId1"/>
  <rowBreaks count="2" manualBreakCount="2">
    <brk id="72" max="16" man="1"/>
    <brk id="120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5" customWidth="1"/>
    <col min="2" max="2" width="12.00390625" style="425" customWidth="1"/>
    <col min="3" max="3" width="9.8515625" style="425" bestFit="1" customWidth="1"/>
    <col min="4" max="5" width="9.140625" style="425" customWidth="1"/>
    <col min="6" max="6" width="9.28125" style="425" bestFit="1" customWidth="1"/>
    <col min="7" max="7" width="13.00390625" style="425" customWidth="1"/>
    <col min="8" max="8" width="12.140625" style="425" customWidth="1"/>
    <col min="9" max="9" width="9.28125" style="425" bestFit="1" customWidth="1"/>
    <col min="10" max="10" width="10.57421875" style="425" bestFit="1" customWidth="1"/>
    <col min="11" max="11" width="10.00390625" style="425" customWidth="1"/>
    <col min="12" max="13" width="11.8515625" style="425" customWidth="1"/>
    <col min="14" max="14" width="9.28125" style="425" bestFit="1" customWidth="1"/>
    <col min="15" max="15" width="10.57421875" style="425" bestFit="1" customWidth="1"/>
    <col min="16" max="16" width="12.7109375" style="425" customWidth="1"/>
    <col min="17" max="17" width="12.28125" style="425" customWidth="1"/>
    <col min="18" max="16384" width="9.140625" style="425" customWidth="1"/>
  </cols>
  <sheetData>
    <row r="1" spans="1:16" ht="24" thickBot="1">
      <c r="A1" s="3"/>
      <c r="G1" s="459"/>
      <c r="H1" s="459"/>
      <c r="I1" s="44" t="s">
        <v>373</v>
      </c>
      <c r="J1" s="459"/>
      <c r="K1" s="459"/>
      <c r="L1" s="459"/>
      <c r="M1" s="459"/>
      <c r="N1" s="44" t="s">
        <v>374</v>
      </c>
      <c r="O1" s="459"/>
      <c r="P1" s="459"/>
    </row>
    <row r="2" spans="1:17" ht="39.75" thickBot="1" thickTop="1">
      <c r="A2" s="477" t="s">
        <v>8</v>
      </c>
      <c r="B2" s="478" t="s">
        <v>9</v>
      </c>
      <c r="C2" s="479" t="s">
        <v>1</v>
      </c>
      <c r="D2" s="479" t="s">
        <v>2</v>
      </c>
      <c r="E2" s="479" t="s">
        <v>3</v>
      </c>
      <c r="F2" s="479" t="s">
        <v>10</v>
      </c>
      <c r="G2" s="477" t="str">
        <f>NDPL!G5</f>
        <v>FINAL READING 31/12/2020</v>
      </c>
      <c r="H2" s="479" t="str">
        <f>NDPL!H5</f>
        <v>INTIAL READING 01/12/2020</v>
      </c>
      <c r="I2" s="479" t="s">
        <v>4</v>
      </c>
      <c r="J2" s="479" t="s">
        <v>5</v>
      </c>
      <c r="K2" s="479" t="s">
        <v>6</v>
      </c>
      <c r="L2" s="477" t="str">
        <f>NDPL!G5</f>
        <v>FINAL READING 31/12/2020</v>
      </c>
      <c r="M2" s="479" t="str">
        <f>NDPL!H5</f>
        <v>INTIAL READING 01/12/2020</v>
      </c>
      <c r="N2" s="479" t="s">
        <v>4</v>
      </c>
      <c r="O2" s="479" t="s">
        <v>5</v>
      </c>
      <c r="P2" s="500" t="s">
        <v>6</v>
      </c>
      <c r="Q2" s="643"/>
    </row>
    <row r="3" ht="14.25" thickBot="1" thickTop="1"/>
    <row r="4" spans="1:17" ht="13.5" thickTop="1">
      <c r="A4" s="438"/>
      <c r="B4" s="244" t="s">
        <v>319</v>
      </c>
      <c r="C4" s="437"/>
      <c r="D4" s="437"/>
      <c r="E4" s="437"/>
      <c r="F4" s="557"/>
      <c r="G4" s="438"/>
      <c r="H4" s="437"/>
      <c r="I4" s="437"/>
      <c r="J4" s="437"/>
      <c r="K4" s="557"/>
      <c r="L4" s="438"/>
      <c r="M4" s="437"/>
      <c r="N4" s="437"/>
      <c r="O4" s="437"/>
      <c r="P4" s="557"/>
      <c r="Q4" s="506"/>
    </row>
    <row r="5" spans="1:17" ht="12.75">
      <c r="A5" s="644"/>
      <c r="B5" s="120" t="s">
        <v>323</v>
      </c>
      <c r="C5" s="121" t="s">
        <v>258</v>
      </c>
      <c r="D5" s="459"/>
      <c r="E5" s="459"/>
      <c r="F5" s="637"/>
      <c r="G5" s="644"/>
      <c r="H5" s="459"/>
      <c r="I5" s="459"/>
      <c r="J5" s="459"/>
      <c r="K5" s="637"/>
      <c r="L5" s="644"/>
      <c r="M5" s="459"/>
      <c r="N5" s="459"/>
      <c r="O5" s="459"/>
      <c r="P5" s="637"/>
      <c r="Q5" s="429"/>
    </row>
    <row r="6" spans="1:17" ht="15">
      <c r="A6" s="458">
        <v>1</v>
      </c>
      <c r="B6" s="459" t="s">
        <v>320</v>
      </c>
      <c r="C6" s="460">
        <v>5100238</v>
      </c>
      <c r="D6" s="118" t="s">
        <v>12</v>
      </c>
      <c r="E6" s="118" t="s">
        <v>260</v>
      </c>
      <c r="F6" s="461">
        <v>750</v>
      </c>
      <c r="G6" s="318" t="e">
        <v>#N/A</v>
      </c>
      <c r="H6" s="264">
        <v>81377</v>
      </c>
      <c r="I6" s="374" t="e">
        <f>G6-H6</f>
        <v>#N/A</v>
      </c>
      <c r="J6" s="374" t="e">
        <f>$F6*I6</f>
        <v>#N/A</v>
      </c>
      <c r="K6" s="445" t="e">
        <f>J6/1000000</f>
        <v>#N/A</v>
      </c>
      <c r="L6" s="318" t="e">
        <v>#N/A</v>
      </c>
      <c r="M6" s="264">
        <v>999899</v>
      </c>
      <c r="N6" s="374" t="e">
        <f>L6-M6</f>
        <v>#N/A</v>
      </c>
      <c r="O6" s="374" t="e">
        <f>$F6*N6</f>
        <v>#N/A</v>
      </c>
      <c r="P6" s="445" t="e">
        <f>O6/1000000</f>
        <v>#N/A</v>
      </c>
      <c r="Q6" s="440"/>
    </row>
    <row r="7" spans="1:17" s="708" customFormat="1" ht="15">
      <c r="A7" s="698">
        <v>2</v>
      </c>
      <c r="B7" s="699" t="s">
        <v>321</v>
      </c>
      <c r="C7" s="700">
        <v>5295188</v>
      </c>
      <c r="D7" s="701" t="s">
        <v>12</v>
      </c>
      <c r="E7" s="701" t="s">
        <v>260</v>
      </c>
      <c r="F7" s="702">
        <v>1500</v>
      </c>
      <c r="G7" s="703" t="e">
        <v>#N/A</v>
      </c>
      <c r="H7" s="704" t="e">
        <v>#N/A</v>
      </c>
      <c r="I7" s="705" t="e">
        <f>G7-H7</f>
        <v>#N/A</v>
      </c>
      <c r="J7" s="705" t="e">
        <f>$F7*I7</f>
        <v>#N/A</v>
      </c>
      <c r="K7" s="706" t="e">
        <f>J7/1000000</f>
        <v>#N/A</v>
      </c>
      <c r="L7" s="703" t="e">
        <v>#N/A</v>
      </c>
      <c r="M7" s="704" t="e">
        <v>#N/A</v>
      </c>
      <c r="N7" s="705" t="e">
        <f>L7-M7</f>
        <v>#N/A</v>
      </c>
      <c r="O7" s="705" t="e">
        <f>$F7*N7</f>
        <v>#N/A</v>
      </c>
      <c r="P7" s="706" t="e">
        <f>O7/1000000</f>
        <v>#N/A</v>
      </c>
      <c r="Q7" s="707"/>
    </row>
    <row r="8" spans="1:17" s="495" customFormat="1" ht="15">
      <c r="A8" s="486">
        <v>3</v>
      </c>
      <c r="B8" s="487" t="s">
        <v>322</v>
      </c>
      <c r="C8" s="488">
        <v>4864840</v>
      </c>
      <c r="D8" s="489" t="s">
        <v>12</v>
      </c>
      <c r="E8" s="489" t="s">
        <v>260</v>
      </c>
      <c r="F8" s="490">
        <v>750</v>
      </c>
      <c r="G8" s="491">
        <v>804440</v>
      </c>
      <c r="H8" s="319">
        <v>807080</v>
      </c>
      <c r="I8" s="492">
        <f>G8-H8</f>
        <v>-2640</v>
      </c>
      <c r="J8" s="492">
        <f>$F8*I8</f>
        <v>-1980000</v>
      </c>
      <c r="K8" s="493">
        <f>J8/1000000</f>
        <v>-1.98</v>
      </c>
      <c r="L8" s="491">
        <v>998653</v>
      </c>
      <c r="M8" s="319">
        <v>998653</v>
      </c>
      <c r="N8" s="492">
        <f>L8-M8</f>
        <v>0</v>
      </c>
      <c r="O8" s="492">
        <f>$F8*N8</f>
        <v>0</v>
      </c>
      <c r="P8" s="493">
        <f>O8/1000000</f>
        <v>0</v>
      </c>
      <c r="Q8" s="494"/>
    </row>
    <row r="9" spans="1:17" ht="12.75">
      <c r="A9" s="458"/>
      <c r="B9" s="459"/>
      <c r="C9" s="460"/>
      <c r="D9" s="459"/>
      <c r="E9" s="459"/>
      <c r="F9" s="461"/>
      <c r="G9" s="458"/>
      <c r="H9" s="460"/>
      <c r="I9" s="459"/>
      <c r="J9" s="459"/>
      <c r="K9" s="637"/>
      <c r="L9" s="458"/>
      <c r="M9" s="460"/>
      <c r="N9" s="459"/>
      <c r="O9" s="459"/>
      <c r="P9" s="637"/>
      <c r="Q9" s="429"/>
    </row>
    <row r="10" spans="1:17" ht="12.75">
      <c r="A10" s="644"/>
      <c r="B10" s="459"/>
      <c r="C10" s="459"/>
      <c r="D10" s="459"/>
      <c r="E10" s="459"/>
      <c r="F10" s="637"/>
      <c r="G10" s="458"/>
      <c r="H10" s="460"/>
      <c r="I10" s="459"/>
      <c r="J10" s="459"/>
      <c r="K10" s="637"/>
      <c r="L10" s="458"/>
      <c r="M10" s="460"/>
      <c r="N10" s="459"/>
      <c r="O10" s="459"/>
      <c r="P10" s="637"/>
      <c r="Q10" s="429"/>
    </row>
    <row r="11" spans="1:17" ht="12.75">
      <c r="A11" s="644"/>
      <c r="B11" s="459"/>
      <c r="C11" s="459"/>
      <c r="D11" s="459"/>
      <c r="E11" s="459"/>
      <c r="F11" s="637"/>
      <c r="G11" s="458"/>
      <c r="H11" s="460"/>
      <c r="I11" s="459"/>
      <c r="J11" s="459"/>
      <c r="K11" s="637"/>
      <c r="L11" s="458"/>
      <c r="M11" s="460"/>
      <c r="N11" s="459"/>
      <c r="O11" s="459"/>
      <c r="P11" s="637"/>
      <c r="Q11" s="429"/>
    </row>
    <row r="12" spans="1:17" ht="12.75">
      <c r="A12" s="644"/>
      <c r="B12" s="459"/>
      <c r="C12" s="459"/>
      <c r="D12" s="459"/>
      <c r="E12" s="459"/>
      <c r="F12" s="637"/>
      <c r="G12" s="458"/>
      <c r="H12" s="460"/>
      <c r="I12" s="121" t="s">
        <v>296</v>
      </c>
      <c r="J12" s="459"/>
      <c r="K12" s="502" t="e">
        <f>SUM(K6:K8)</f>
        <v>#N/A</v>
      </c>
      <c r="L12" s="458"/>
      <c r="M12" s="460"/>
      <c r="N12" s="121" t="s">
        <v>296</v>
      </c>
      <c r="O12" s="459"/>
      <c r="P12" s="502" t="e">
        <f>SUM(P6:P8)</f>
        <v>#N/A</v>
      </c>
      <c r="Q12" s="429"/>
    </row>
    <row r="13" spans="1:17" ht="12.75">
      <c r="A13" s="644"/>
      <c r="B13" s="459"/>
      <c r="C13" s="459"/>
      <c r="D13" s="459"/>
      <c r="E13" s="459"/>
      <c r="F13" s="637"/>
      <c r="G13" s="458"/>
      <c r="H13" s="460"/>
      <c r="I13" s="290"/>
      <c r="J13" s="459"/>
      <c r="K13" s="184"/>
      <c r="L13" s="458"/>
      <c r="M13" s="460"/>
      <c r="N13" s="290"/>
      <c r="O13" s="459"/>
      <c r="P13" s="184"/>
      <c r="Q13" s="429"/>
    </row>
    <row r="14" spans="1:17" ht="12.75">
      <c r="A14" s="644"/>
      <c r="B14" s="459"/>
      <c r="C14" s="459"/>
      <c r="D14" s="459"/>
      <c r="E14" s="459"/>
      <c r="F14" s="637"/>
      <c r="G14" s="458"/>
      <c r="H14" s="460"/>
      <c r="I14" s="459"/>
      <c r="J14" s="459"/>
      <c r="K14" s="637"/>
      <c r="L14" s="458"/>
      <c r="M14" s="460"/>
      <c r="N14" s="459"/>
      <c r="O14" s="459"/>
      <c r="P14" s="637"/>
      <c r="Q14" s="429"/>
    </row>
    <row r="15" spans="1:17" ht="12.75">
      <c r="A15" s="644"/>
      <c r="B15" s="114" t="s">
        <v>144</v>
      </c>
      <c r="C15" s="459"/>
      <c r="D15" s="459"/>
      <c r="E15" s="459"/>
      <c r="F15" s="637"/>
      <c r="G15" s="458"/>
      <c r="H15" s="460"/>
      <c r="I15" s="459"/>
      <c r="J15" s="459"/>
      <c r="K15" s="637"/>
      <c r="L15" s="458"/>
      <c r="M15" s="460"/>
      <c r="N15" s="459"/>
      <c r="O15" s="459"/>
      <c r="P15" s="637"/>
      <c r="Q15" s="429"/>
    </row>
    <row r="16" spans="1:17" ht="12.75">
      <c r="A16" s="645"/>
      <c r="B16" s="114" t="s">
        <v>257</v>
      </c>
      <c r="C16" s="105" t="s">
        <v>258</v>
      </c>
      <c r="D16" s="105"/>
      <c r="E16" s="106"/>
      <c r="F16" s="107"/>
      <c r="G16" s="108"/>
      <c r="H16" s="460"/>
      <c r="I16" s="459"/>
      <c r="J16" s="459"/>
      <c r="K16" s="637"/>
      <c r="L16" s="458"/>
      <c r="M16" s="460"/>
      <c r="N16" s="459"/>
      <c r="O16" s="459"/>
      <c r="P16" s="637"/>
      <c r="Q16" s="429"/>
    </row>
    <row r="17" spans="1:17" ht="15">
      <c r="A17" s="108">
        <v>1</v>
      </c>
      <c r="B17" s="109" t="s">
        <v>259</v>
      </c>
      <c r="C17" s="110">
        <v>5100232</v>
      </c>
      <c r="D17" s="111" t="s">
        <v>12</v>
      </c>
      <c r="E17" s="111" t="s">
        <v>260</v>
      </c>
      <c r="F17" s="112">
        <v>5000</v>
      </c>
      <c r="G17" s="318">
        <v>1246</v>
      </c>
      <c r="H17" s="264">
        <v>1411</v>
      </c>
      <c r="I17" s="374">
        <f>G17-H17</f>
        <v>-165</v>
      </c>
      <c r="J17" s="374">
        <f>$F17*I17</f>
        <v>-825000</v>
      </c>
      <c r="K17" s="445">
        <f>J17/1000000</f>
        <v>-0.825</v>
      </c>
      <c r="L17" s="318">
        <v>13231</v>
      </c>
      <c r="M17" s="264">
        <v>13230</v>
      </c>
      <c r="N17" s="374">
        <f>L17-M17</f>
        <v>1</v>
      </c>
      <c r="O17" s="374">
        <f>$F17*N17</f>
        <v>5000</v>
      </c>
      <c r="P17" s="445">
        <f>O17/1000000</f>
        <v>0.005</v>
      </c>
      <c r="Q17" s="429"/>
    </row>
    <row r="18" spans="1:17" ht="15">
      <c r="A18" s="108">
        <v>2</v>
      </c>
      <c r="B18" s="117" t="s">
        <v>261</v>
      </c>
      <c r="C18" s="110">
        <v>4864938</v>
      </c>
      <c r="D18" s="111" t="s">
        <v>12</v>
      </c>
      <c r="E18" s="111" t="s">
        <v>260</v>
      </c>
      <c r="F18" s="112">
        <v>1000</v>
      </c>
      <c r="G18" s="318">
        <v>999964</v>
      </c>
      <c r="H18" s="319">
        <v>999964</v>
      </c>
      <c r="I18" s="374">
        <f>G18-H18</f>
        <v>0</v>
      </c>
      <c r="J18" s="374">
        <f>$F18*I18</f>
        <v>0</v>
      </c>
      <c r="K18" s="445">
        <f>J18/1000000</f>
        <v>0</v>
      </c>
      <c r="L18" s="318">
        <v>863601</v>
      </c>
      <c r="M18" s="319">
        <v>863409</v>
      </c>
      <c r="N18" s="374">
        <f>L18-M18</f>
        <v>192</v>
      </c>
      <c r="O18" s="374">
        <f>$F18*N18</f>
        <v>192000</v>
      </c>
      <c r="P18" s="445">
        <f>O18/1000000</f>
        <v>0.192</v>
      </c>
      <c r="Q18" s="440"/>
    </row>
    <row r="19" spans="1:17" ht="15">
      <c r="A19" s="108">
        <v>3</v>
      </c>
      <c r="B19" s="109" t="s">
        <v>262</v>
      </c>
      <c r="C19" s="110">
        <v>4864947</v>
      </c>
      <c r="D19" s="111" t="s">
        <v>12</v>
      </c>
      <c r="E19" s="111" t="s">
        <v>260</v>
      </c>
      <c r="F19" s="112">
        <v>1000</v>
      </c>
      <c r="G19" s="318">
        <v>981986</v>
      </c>
      <c r="H19" s="319">
        <v>981242</v>
      </c>
      <c r="I19" s="374">
        <f>G19-H19</f>
        <v>744</v>
      </c>
      <c r="J19" s="374">
        <f>$F19*I19</f>
        <v>744000</v>
      </c>
      <c r="K19" s="445">
        <f>J19/1000000</f>
        <v>0.744</v>
      </c>
      <c r="L19" s="318">
        <v>2628</v>
      </c>
      <c r="M19" s="319">
        <v>1995</v>
      </c>
      <c r="N19" s="374">
        <f>L19-M19</f>
        <v>633</v>
      </c>
      <c r="O19" s="374">
        <f>$F19*N19</f>
        <v>633000</v>
      </c>
      <c r="P19" s="445">
        <f>O19/1000000</f>
        <v>0.633</v>
      </c>
      <c r="Q19" s="648"/>
    </row>
    <row r="20" spans="1:17" ht="12.75">
      <c r="A20" s="108"/>
      <c r="B20" s="109"/>
      <c r="C20" s="110"/>
      <c r="D20" s="111"/>
      <c r="E20" s="111"/>
      <c r="F20" s="113"/>
      <c r="G20" s="122"/>
      <c r="H20" s="459"/>
      <c r="I20" s="374"/>
      <c r="J20" s="374"/>
      <c r="K20" s="445"/>
      <c r="L20" s="577"/>
      <c r="M20" s="576"/>
      <c r="N20" s="374"/>
      <c r="O20" s="374"/>
      <c r="P20" s="445"/>
      <c r="Q20" s="429"/>
    </row>
    <row r="21" spans="1:17" ht="12.75">
      <c r="A21" s="644"/>
      <c r="B21" s="459"/>
      <c r="C21" s="459"/>
      <c r="D21" s="459"/>
      <c r="E21" s="459"/>
      <c r="F21" s="637"/>
      <c r="G21" s="644"/>
      <c r="H21" s="459"/>
      <c r="I21" s="459"/>
      <c r="J21" s="459"/>
      <c r="K21" s="637"/>
      <c r="L21" s="644"/>
      <c r="M21" s="459"/>
      <c r="N21" s="459"/>
      <c r="O21" s="459"/>
      <c r="P21" s="637"/>
      <c r="Q21" s="429"/>
    </row>
    <row r="22" spans="1:17" ht="12.75">
      <c r="A22" s="644"/>
      <c r="B22" s="459"/>
      <c r="C22" s="459"/>
      <c r="D22" s="459"/>
      <c r="E22" s="459"/>
      <c r="F22" s="637"/>
      <c r="G22" s="644"/>
      <c r="H22" s="459"/>
      <c r="I22" s="459"/>
      <c r="J22" s="459"/>
      <c r="K22" s="637"/>
      <c r="L22" s="644"/>
      <c r="M22" s="459"/>
      <c r="N22" s="459"/>
      <c r="O22" s="459"/>
      <c r="P22" s="637"/>
      <c r="Q22" s="429"/>
    </row>
    <row r="23" spans="1:17" ht="12.75">
      <c r="A23" s="644"/>
      <c r="B23" s="459"/>
      <c r="C23" s="459"/>
      <c r="D23" s="459"/>
      <c r="E23" s="459"/>
      <c r="F23" s="637"/>
      <c r="G23" s="644"/>
      <c r="H23" s="459"/>
      <c r="I23" s="121" t="s">
        <v>296</v>
      </c>
      <c r="J23" s="459"/>
      <c r="K23" s="502">
        <f>SUM(K17:K19)</f>
        <v>-0.08099999999999996</v>
      </c>
      <c r="L23" s="644"/>
      <c r="M23" s="459"/>
      <c r="N23" s="121" t="s">
        <v>296</v>
      </c>
      <c r="O23" s="459"/>
      <c r="P23" s="502">
        <f>SUM(P17:P19)</f>
        <v>0.8300000000000001</v>
      </c>
      <c r="Q23" s="429"/>
    </row>
    <row r="24" spans="1:17" ht="13.5" thickBot="1">
      <c r="A24" s="558"/>
      <c r="B24" s="462"/>
      <c r="C24" s="462"/>
      <c r="D24" s="462"/>
      <c r="E24" s="462"/>
      <c r="F24" s="559"/>
      <c r="G24" s="558"/>
      <c r="H24" s="462"/>
      <c r="I24" s="462"/>
      <c r="J24" s="462"/>
      <c r="K24" s="559"/>
      <c r="L24" s="558"/>
      <c r="M24" s="462"/>
      <c r="N24" s="462"/>
      <c r="O24" s="462"/>
      <c r="P24" s="559"/>
      <c r="Q24" s="516"/>
    </row>
    <row r="25" ht="13.5" thickTop="1"/>
    <row r="34" ht="12.75">
      <c r="L34" s="425" t="s">
        <v>470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C22" sqref="A1:C31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9"/>
      <c r="B1" s="278"/>
      <c r="C1" s="790"/>
    </row>
    <row r="2" spans="1:3" ht="20.25">
      <c r="A2" s="789"/>
      <c r="B2" s="278"/>
      <c r="C2" s="790"/>
    </row>
    <row r="3" spans="1:3" ht="20.25">
      <c r="A3" s="789"/>
      <c r="B3" s="278"/>
      <c r="C3" s="790"/>
    </row>
    <row r="4" spans="1:3" ht="20.25">
      <c r="A4" s="789"/>
      <c r="B4" s="278"/>
      <c r="C4" s="790"/>
    </row>
    <row r="5" spans="1:3" ht="20.25">
      <c r="A5" s="789"/>
      <c r="B5" s="278"/>
      <c r="C5" s="790"/>
    </row>
    <row r="6" spans="1:3" ht="20.25">
      <c r="A6" s="789"/>
      <c r="B6" s="278"/>
      <c r="C6" s="790"/>
    </row>
    <row r="7" spans="1:3" ht="20.25">
      <c r="A7" s="789"/>
      <c r="B7" s="278"/>
      <c r="C7" s="790"/>
    </row>
    <row r="8" spans="1:3" ht="20.25">
      <c r="A8" s="789"/>
      <c r="B8" s="278"/>
      <c r="C8" s="790"/>
    </row>
    <row r="9" spans="1:3" ht="20.25">
      <c r="A9" s="789"/>
      <c r="B9" s="278"/>
      <c r="C9" s="790"/>
    </row>
    <row r="10" spans="1:3" ht="20.25">
      <c r="A10" s="789"/>
      <c r="B10" s="278"/>
      <c r="C10" s="790"/>
    </row>
    <row r="11" spans="1:3" ht="20.25">
      <c r="A11" s="789"/>
      <c r="B11" s="278"/>
      <c r="C11" s="790"/>
    </row>
    <row r="12" spans="1:3" ht="20.25">
      <c r="A12" s="789"/>
      <c r="B12" s="278"/>
      <c r="C12" s="790"/>
    </row>
    <row r="13" spans="1:3" ht="20.25">
      <c r="A13" s="789"/>
      <c r="B13" s="278"/>
      <c r="C13" s="790"/>
    </row>
    <row r="14" spans="1:3" ht="20.25">
      <c r="A14" s="789"/>
      <c r="B14" s="278"/>
      <c r="C14" s="790"/>
    </row>
    <row r="15" spans="1:3" ht="20.25">
      <c r="A15" s="789"/>
      <c r="B15" s="278"/>
      <c r="C15" s="790"/>
    </row>
    <row r="16" spans="1:3" ht="20.25">
      <c r="A16" s="789"/>
      <c r="B16" s="278"/>
      <c r="C16" s="790"/>
    </row>
    <row r="17" spans="1:3" ht="20.25">
      <c r="A17" s="788"/>
      <c r="B17" s="280"/>
      <c r="C17" s="790"/>
    </row>
    <row r="18" spans="1:3" ht="20.25">
      <c r="A18" s="789"/>
      <c r="B18" s="278"/>
      <c r="C18" s="790"/>
    </row>
    <row r="19" spans="1:3" ht="20.25">
      <c r="A19" s="789"/>
      <c r="B19" s="278"/>
      <c r="C19" s="790"/>
    </row>
    <row r="20" spans="1:3" ht="20.25">
      <c r="A20" s="789"/>
      <c r="B20" s="278"/>
      <c r="C20" s="790"/>
    </row>
    <row r="21" spans="1:3" ht="20.25">
      <c r="A21" s="789"/>
      <c r="B21" s="278"/>
      <c r="C21" s="790"/>
    </row>
    <row r="22" spans="1:3" ht="20.25">
      <c r="A22" s="789"/>
      <c r="B22" s="278"/>
      <c r="C22" s="790"/>
    </row>
    <row r="23" spans="1:3" ht="20.25">
      <c r="A23" s="789"/>
      <c r="C23" s="790"/>
    </row>
    <row r="24" spans="1:3" ht="20.25">
      <c r="A24" s="789"/>
      <c r="C24" s="790"/>
    </row>
    <row r="25" spans="1:3" ht="20.25">
      <c r="A25" s="789"/>
      <c r="C25" s="790"/>
    </row>
    <row r="26" spans="1:3" ht="20.25">
      <c r="A26" s="789"/>
      <c r="B26" s="278"/>
      <c r="C26" s="790"/>
    </row>
    <row r="27" spans="1:3" ht="20.25">
      <c r="A27" s="789"/>
      <c r="B27" s="278"/>
      <c r="C27" s="790"/>
    </row>
    <row r="28" spans="1:3" ht="20.25">
      <c r="A28" s="789"/>
      <c r="B28" s="278"/>
      <c r="C28" s="790"/>
    </row>
    <row r="29" spans="1:3" ht="20.25">
      <c r="A29" s="789"/>
      <c r="B29" s="278"/>
      <c r="C29" s="790"/>
    </row>
    <row r="30" spans="1:3" ht="20.25">
      <c r="A30" s="789"/>
      <c r="B30" s="278"/>
      <c r="C30" s="790"/>
    </row>
    <row r="31" spans="1:3" ht="20.25">
      <c r="A31" s="789"/>
      <c r="B31" s="278"/>
      <c r="C31" s="790"/>
    </row>
    <row r="32" spans="1:3" ht="12.75">
      <c r="A32" s="154"/>
      <c r="B32" s="154"/>
      <c r="C32" s="790"/>
    </row>
    <row r="33" spans="1:3" ht="12.75">
      <c r="A33" s="154"/>
      <c r="B33" s="154"/>
      <c r="C33" s="790"/>
    </row>
    <row r="34" spans="1:3" ht="12.75">
      <c r="A34" s="153"/>
      <c r="B34" s="153"/>
      <c r="C34" s="790"/>
    </row>
    <row r="35" spans="1:3" ht="12.75">
      <c r="A35" s="154"/>
      <c r="B35" s="154"/>
      <c r="C35" s="790"/>
    </row>
    <row r="36" spans="1:3" ht="12.75">
      <c r="A36" s="154"/>
      <c r="B36" s="154"/>
      <c r="C36" s="790"/>
    </row>
    <row r="37" spans="1:3" ht="12.75">
      <c r="A37" s="154"/>
      <c r="B37" s="154"/>
      <c r="C37" s="790"/>
    </row>
    <row r="38" spans="1:3" ht="12.75">
      <c r="A38" s="154"/>
      <c r="B38" s="154"/>
      <c r="C38" s="790"/>
    </row>
    <row r="39" spans="1:3" ht="12.75">
      <c r="A39" s="154"/>
      <c r="B39" s="154"/>
      <c r="C39" s="790"/>
    </row>
    <row r="40" spans="1:3" ht="12.75">
      <c r="A40" s="154"/>
      <c r="B40" s="154"/>
      <c r="C40" s="790"/>
    </row>
    <row r="41" spans="1:3" ht="12.75">
      <c r="A41" s="154"/>
      <c r="B41" s="154"/>
      <c r="C41" s="790"/>
    </row>
    <row r="42" spans="1:3" ht="12.75">
      <c r="A42" s="154"/>
      <c r="B42" s="154"/>
      <c r="C42" s="790"/>
    </row>
    <row r="43" spans="1:3" ht="12.75">
      <c r="A43" s="154"/>
      <c r="B43" s="154"/>
      <c r="C43" s="790"/>
    </row>
    <row r="44" spans="1:3" ht="12.75">
      <c r="A44" s="154"/>
      <c r="B44" s="154"/>
      <c r="C44" s="790"/>
    </row>
    <row r="45" spans="1:3" ht="14.25">
      <c r="A45" s="306"/>
      <c r="B45" s="306"/>
      <c r="C45" s="790"/>
    </row>
    <row r="46" spans="1:3" ht="12.75">
      <c r="A46" s="154"/>
      <c r="B46" s="154"/>
      <c r="C46" s="790"/>
    </row>
    <row r="47" spans="1:3" ht="12.75">
      <c r="A47" s="154"/>
      <c r="B47" s="154"/>
      <c r="C47" s="790"/>
    </row>
    <row r="48" spans="1:3" ht="12.75">
      <c r="A48" s="154"/>
      <c r="B48" s="154"/>
      <c r="C48" s="790"/>
    </row>
    <row r="49" spans="1:3" ht="12.75">
      <c r="A49" s="154"/>
      <c r="B49" s="154"/>
      <c r="C49" s="790"/>
    </row>
    <row r="50" spans="1:3" ht="12.75">
      <c r="A50" s="154"/>
      <c r="B50" s="154"/>
      <c r="C50" s="790"/>
    </row>
    <row r="51" spans="1:3" ht="12.75">
      <c r="A51" s="154"/>
      <c r="B51" s="154"/>
      <c r="C51" s="790"/>
    </row>
    <row r="52" spans="1:3" ht="12.75">
      <c r="A52" s="459"/>
      <c r="B52" s="459"/>
      <c r="C52" s="790"/>
    </row>
    <row r="53" spans="1:3" ht="12.75">
      <c r="A53" s="156"/>
      <c r="B53" s="156"/>
      <c r="C53" s="790"/>
    </row>
    <row r="54" spans="1:3" ht="12.75">
      <c r="A54" s="459"/>
      <c r="B54" s="459"/>
      <c r="C54" s="790"/>
    </row>
    <row r="55" spans="1:3" ht="12.75">
      <c r="A55" s="778"/>
      <c r="B55" s="778"/>
      <c r="C55" s="790"/>
    </row>
    <row r="56" spans="1:3" ht="12.75">
      <c r="A56" s="156"/>
      <c r="B56" s="156"/>
      <c r="C56" s="790"/>
    </row>
    <row r="57" spans="1:3" ht="12.75">
      <c r="A57" s="154"/>
      <c r="B57" s="154"/>
      <c r="C57" s="790"/>
    </row>
    <row r="58" spans="1:3" ht="12.75">
      <c r="A58" s="154"/>
      <c r="B58" s="154"/>
      <c r="C58" s="790"/>
    </row>
    <row r="59" spans="1:3" ht="16.5">
      <c r="A59" s="313"/>
      <c r="B59" s="313"/>
      <c r="C59" s="790"/>
    </row>
    <row r="60" spans="1:3" ht="12.75">
      <c r="A60" s="154"/>
      <c r="B60" s="154"/>
      <c r="C60" s="790"/>
    </row>
    <row r="61" spans="1:3" ht="12.75">
      <c r="A61" s="154"/>
      <c r="B61" s="154"/>
      <c r="C61" s="790"/>
    </row>
    <row r="62" spans="1:3" ht="12.75">
      <c r="A62" s="156"/>
      <c r="B62" s="156"/>
      <c r="C62" s="790"/>
    </row>
    <row r="63" spans="1:3" ht="12.75">
      <c r="A63" s="156"/>
      <c r="B63" s="156"/>
      <c r="C63" s="790"/>
    </row>
    <row r="64" spans="1:3" ht="12.75">
      <c r="A64" s="161"/>
      <c r="B64" s="161"/>
      <c r="C64" s="790"/>
    </row>
    <row r="65" spans="1:3" ht="18">
      <c r="A65" s="576"/>
      <c r="B65" s="292"/>
      <c r="C65" s="790"/>
    </row>
    <row r="66" spans="1:3" ht="18">
      <c r="A66" s="576"/>
      <c r="B66" s="292"/>
      <c r="C66" s="790"/>
    </row>
    <row r="67" spans="1:3" ht="18">
      <c r="A67" s="576"/>
      <c r="B67" s="292"/>
      <c r="C67" s="790"/>
    </row>
    <row r="68" spans="1:3" ht="18.75" thickBot="1">
      <c r="A68" s="786"/>
      <c r="B68" s="292"/>
      <c r="C68" s="776"/>
    </row>
    <row r="69" spans="1:3" ht="20.25">
      <c r="A69" s="787"/>
      <c r="B69" s="292"/>
      <c r="C69" s="776"/>
    </row>
    <row r="70" spans="1:3" ht="20.25">
      <c r="A70" s="787"/>
      <c r="B70" s="292"/>
      <c r="C70" s="776"/>
    </row>
    <row r="71" spans="1:3" ht="20.25">
      <c r="A71" s="787"/>
      <c r="B71" s="292"/>
      <c r="C71" s="776"/>
    </row>
    <row r="72" spans="1:3" ht="20.25">
      <c r="A72" s="787"/>
      <c r="B72" s="292"/>
      <c r="C72" s="776"/>
    </row>
    <row r="73" spans="1:3" ht="20.25">
      <c r="A73" s="787"/>
      <c r="B73" s="292"/>
      <c r="C73" s="776"/>
    </row>
    <row r="74" spans="1:3" ht="20.25">
      <c r="A74" s="787"/>
      <c r="B74" s="292"/>
      <c r="C74" s="776"/>
    </row>
    <row r="75" spans="1:3" ht="20.25">
      <c r="A75" s="787"/>
      <c r="B75" s="292"/>
      <c r="C75" s="776"/>
    </row>
    <row r="76" spans="1:3" ht="18.75" thickBot="1">
      <c r="A76" s="48"/>
      <c r="B76" s="292"/>
      <c r="C76" s="776"/>
    </row>
    <row r="77" ht="12.75">
      <c r="C77" s="776"/>
    </row>
    <row r="78" ht="12.75">
      <c r="C78" s="776"/>
    </row>
    <row r="79" spans="2:3" ht="18">
      <c r="B79" s="770"/>
      <c r="C79" s="776"/>
    </row>
    <row r="80" spans="1:3" ht="18">
      <c r="A80" s="775"/>
      <c r="B80" s="770"/>
      <c r="C80" s="776"/>
    </row>
    <row r="81" spans="1:3" ht="18">
      <c r="A81" s="775"/>
      <c r="B81" s="292"/>
      <c r="C81" s="776"/>
    </row>
    <row r="82" spans="1:3" ht="18">
      <c r="A82" s="775"/>
      <c r="B82" s="770"/>
      <c r="C82" s="776"/>
    </row>
    <row r="83" spans="1:3" ht="18">
      <c r="A83" s="775"/>
      <c r="B83" s="292"/>
      <c r="C83" s="776"/>
    </row>
    <row r="84" spans="1:3" ht="18">
      <c r="A84" s="775"/>
      <c r="B84" s="292"/>
      <c r="C84" s="776"/>
    </row>
    <row r="85" spans="1:3" ht="18">
      <c r="A85" s="775"/>
      <c r="B85" s="292"/>
      <c r="C85" s="776"/>
    </row>
    <row r="86" spans="1:3" ht="18">
      <c r="A86" s="775"/>
      <c r="B86" s="292"/>
      <c r="C86" s="776"/>
    </row>
    <row r="87" spans="1:3" ht="18">
      <c r="A87" s="775"/>
      <c r="B87" s="770"/>
      <c r="C87" s="776"/>
    </row>
    <row r="88" spans="1:3" ht="18">
      <c r="A88" s="775"/>
      <c r="B88" s="292"/>
      <c r="C88" s="776"/>
    </row>
    <row r="89" spans="1:3" ht="18">
      <c r="A89" s="781"/>
      <c r="B89" s="773"/>
      <c r="C89" s="776"/>
    </row>
    <row r="90" spans="1:3" ht="18">
      <c r="A90" s="775"/>
      <c r="B90" s="292"/>
      <c r="C90" s="776"/>
    </row>
    <row r="91" spans="1:3" ht="18">
      <c r="A91" s="775"/>
      <c r="B91" s="292"/>
      <c r="C91" s="776"/>
    </row>
    <row r="92" spans="1:3" ht="18">
      <c r="A92" s="259"/>
      <c r="B92" s="272"/>
      <c r="C92" s="776"/>
    </row>
    <row r="93" spans="1:3" ht="16.5">
      <c r="A93" s="774"/>
      <c r="B93" s="313"/>
      <c r="C93" s="776"/>
    </row>
    <row r="94" spans="1:3" ht="18">
      <c r="A94" s="775"/>
      <c r="C94" s="776"/>
    </row>
    <row r="95" spans="1:3" ht="18">
      <c r="A95" s="775"/>
      <c r="B95" s="292"/>
      <c r="C95" s="776"/>
    </row>
    <row r="96" spans="1:3" ht="18">
      <c r="A96" s="775"/>
      <c r="B96" s="292"/>
      <c r="C96" s="776"/>
    </row>
    <row r="97" spans="1:3" ht="18">
      <c r="A97" s="775"/>
      <c r="B97" s="292"/>
      <c r="C97" s="776"/>
    </row>
    <row r="98" spans="1:3" ht="16.5">
      <c r="A98" s="774"/>
      <c r="B98" s="313"/>
      <c r="C98" s="776"/>
    </row>
    <row r="99" spans="1:3" ht="16.5">
      <c r="A99" s="774"/>
      <c r="B99" s="313"/>
      <c r="C99" s="776"/>
    </row>
    <row r="100" spans="1:3" ht="16.5">
      <c r="A100" s="774"/>
      <c r="B100" s="313"/>
      <c r="C100" s="776"/>
    </row>
    <row r="101" spans="1:3" ht="16.5">
      <c r="A101" s="774"/>
      <c r="B101" s="313"/>
      <c r="C101" s="776"/>
    </row>
    <row r="102" spans="1:3" ht="16.5">
      <c r="A102" s="774"/>
      <c r="B102" s="313"/>
      <c r="C102" s="776"/>
    </row>
    <row r="103" spans="1:3" ht="16.5">
      <c r="A103" s="774"/>
      <c r="B103" s="313"/>
      <c r="C103" s="776"/>
    </row>
    <row r="104" spans="1:3" ht="16.5">
      <c r="A104" s="774"/>
      <c r="B104" s="313"/>
      <c r="C104" s="776"/>
    </row>
    <row r="105" spans="1:3" ht="16.5">
      <c r="A105" s="774"/>
      <c r="B105" s="313"/>
      <c r="C105" s="776"/>
    </row>
    <row r="106" spans="1:3" ht="16.5">
      <c r="A106" s="774"/>
      <c r="B106" s="313"/>
      <c r="C106" s="776"/>
    </row>
    <row r="107" spans="1:3" ht="16.5">
      <c r="A107" s="774"/>
      <c r="B107" s="772"/>
      <c r="C107" s="776"/>
    </row>
    <row r="108" spans="1:3" ht="16.5">
      <c r="A108" s="774"/>
      <c r="B108" s="772"/>
      <c r="C108" s="776"/>
    </row>
    <row r="109" spans="1:3" ht="16.5">
      <c r="A109" s="774"/>
      <c r="B109" s="772"/>
      <c r="C109" s="776"/>
    </row>
    <row r="110" spans="1:3" ht="16.5">
      <c r="A110" s="774"/>
      <c r="B110" s="772"/>
      <c r="C110" s="776"/>
    </row>
    <row r="111" spans="1:3" ht="16.5">
      <c r="A111" s="774"/>
      <c r="B111" s="772"/>
      <c r="C111" s="776"/>
    </row>
    <row r="112" spans="1:3" ht="16.5">
      <c r="A112" s="774"/>
      <c r="B112" s="772"/>
      <c r="C112" s="776"/>
    </row>
    <row r="113" spans="1:3" ht="16.5">
      <c r="A113" s="774"/>
      <c r="B113" s="772"/>
      <c r="C113" s="776"/>
    </row>
    <row r="114" spans="1:3" ht="18">
      <c r="A114" s="782"/>
      <c r="B114" s="771"/>
      <c r="C114" s="776"/>
    </row>
    <row r="115" spans="1:4" ht="12.75">
      <c r="A115" s="783"/>
      <c r="B115" s="17"/>
      <c r="C115" s="776"/>
      <c r="D115" s="17"/>
    </row>
    <row r="116" spans="1:4" ht="12.75">
      <c r="A116" s="783"/>
      <c r="B116" s="37"/>
      <c r="C116" s="776"/>
      <c r="D116" s="17"/>
    </row>
    <row r="117" spans="1:4" ht="12.75">
      <c r="A117" s="783"/>
      <c r="B117" s="37"/>
      <c r="C117" s="776"/>
      <c r="D117" s="17"/>
    </row>
    <row r="118" spans="1:4" ht="12.75">
      <c r="A118" s="783"/>
      <c r="B118" s="37"/>
      <c r="C118" s="776"/>
      <c r="D118" s="17"/>
    </row>
    <row r="119" spans="1:4" ht="12.75">
      <c r="A119" s="783"/>
      <c r="B119" s="37"/>
      <c r="C119" s="776"/>
      <c r="D119" s="17"/>
    </row>
    <row r="120" spans="1:4" ht="12.75">
      <c r="A120" s="19"/>
      <c r="B120" s="460"/>
      <c r="C120" s="776"/>
      <c r="D120" s="17"/>
    </row>
    <row r="121" spans="1:4" ht="12.75">
      <c r="A121" s="19"/>
      <c r="B121" s="91"/>
      <c r="C121" s="776"/>
      <c r="D121" s="17"/>
    </row>
    <row r="122" spans="1:4" ht="12.75">
      <c r="A122" s="100"/>
      <c r="B122" s="17"/>
      <c r="C122" s="776"/>
      <c r="D122" s="17"/>
    </row>
    <row r="123" spans="1:3" ht="16.5">
      <c r="A123" s="124"/>
      <c r="B123" s="313"/>
      <c r="C123" s="776"/>
    </row>
    <row r="124" spans="1:3" ht="12.75">
      <c r="A124" s="124"/>
      <c r="B124" s="17"/>
      <c r="C124" s="776"/>
    </row>
    <row r="125" spans="1:3" ht="12.75">
      <c r="A125" s="18"/>
      <c r="B125" s="17"/>
      <c r="C125" s="776"/>
    </row>
    <row r="126" spans="1:3" ht="12.75">
      <c r="A126" s="124"/>
      <c r="B126" s="17"/>
      <c r="C126" s="776"/>
    </row>
    <row r="127" spans="1:3" ht="16.5">
      <c r="A127" s="779"/>
      <c r="B127" s="17"/>
      <c r="C127" s="776"/>
    </row>
    <row r="128" spans="1:3" ht="16.5">
      <c r="A128" s="779"/>
      <c r="B128" s="313"/>
      <c r="C128" s="776"/>
    </row>
    <row r="129" spans="1:3" ht="16.5">
      <c r="A129" s="779"/>
      <c r="B129" s="313"/>
      <c r="C129" s="776"/>
    </row>
    <row r="130" spans="1:3" ht="16.5">
      <c r="A130" s="779"/>
      <c r="B130" s="313"/>
      <c r="C130" s="776"/>
    </row>
    <row r="131" spans="1:3" ht="16.5">
      <c r="A131" s="779"/>
      <c r="B131" s="313"/>
      <c r="C131" s="776"/>
    </row>
    <row r="132" spans="1:3" ht="16.5">
      <c r="A132" s="779"/>
      <c r="B132" s="313"/>
      <c r="C132" s="776"/>
    </row>
    <row r="133" spans="1:3" ht="16.5">
      <c r="A133" s="779"/>
      <c r="B133" s="313"/>
      <c r="C133" s="776"/>
    </row>
    <row r="134" spans="1:3" ht="16.5">
      <c r="A134" s="779"/>
      <c r="B134" s="772"/>
      <c r="C134" s="776"/>
    </row>
    <row r="135" spans="1:3" ht="16.5">
      <c r="A135" s="779"/>
      <c r="B135" s="313"/>
      <c r="C135" s="776"/>
    </row>
    <row r="136" spans="1:3" ht="16.5">
      <c r="A136" s="779"/>
      <c r="B136" s="313"/>
      <c r="C136" s="776"/>
    </row>
    <row r="137" spans="1:3" ht="16.5">
      <c r="A137" s="784"/>
      <c r="B137" s="452"/>
      <c r="C137" s="776"/>
    </row>
    <row r="138" spans="1:3" ht="16.5">
      <c r="A138" s="779"/>
      <c r="B138" s="313"/>
      <c r="C138" s="776"/>
    </row>
    <row r="139" spans="1:3" ht="16.5">
      <c r="A139" s="779"/>
      <c r="B139" s="313"/>
      <c r="C139" s="776"/>
    </row>
    <row r="140" spans="1:3" ht="16.5">
      <c r="A140" s="779"/>
      <c r="B140" s="313"/>
      <c r="C140" s="776"/>
    </row>
    <row r="141" spans="1:3" ht="16.5">
      <c r="A141" s="779"/>
      <c r="B141" s="313"/>
      <c r="C141" s="776"/>
    </row>
    <row r="142" spans="1:3" ht="16.5">
      <c r="A142" s="779"/>
      <c r="B142" s="313"/>
      <c r="C142" s="776"/>
    </row>
    <row r="143" spans="1:3" ht="16.5">
      <c r="A143" s="779"/>
      <c r="B143" s="313"/>
      <c r="C143" s="776"/>
    </row>
    <row r="144" spans="1:3" ht="16.5">
      <c r="A144" s="784"/>
      <c r="B144" s="452"/>
      <c r="C144" s="776"/>
    </row>
    <row r="145" spans="1:3" ht="16.5">
      <c r="A145" s="779"/>
      <c r="B145" s="313"/>
      <c r="C145" s="776"/>
    </row>
    <row r="146" spans="1:3" ht="16.5">
      <c r="A146" s="779"/>
      <c r="B146" s="313"/>
      <c r="C146" s="776"/>
    </row>
    <row r="147" spans="1:3" ht="16.5">
      <c r="A147" s="779"/>
      <c r="B147" s="313"/>
      <c r="C147" s="776"/>
    </row>
    <row r="148" spans="1:3" ht="16.5">
      <c r="A148" s="779"/>
      <c r="B148" s="772"/>
      <c r="C148" s="776"/>
    </row>
    <row r="149" spans="1:3" ht="16.5">
      <c r="A149" s="779"/>
      <c r="B149" s="313"/>
      <c r="C149" s="776"/>
    </row>
    <row r="150" spans="1:3" ht="16.5">
      <c r="A150" s="779"/>
      <c r="B150" s="313"/>
      <c r="C150" s="776"/>
    </row>
    <row r="151" spans="1:3" ht="16.5">
      <c r="A151" s="779"/>
      <c r="B151" s="313"/>
      <c r="C151" s="776"/>
    </row>
    <row r="152" spans="1:3" ht="16.5">
      <c r="A152" s="785"/>
      <c r="B152" s="301"/>
      <c r="C152" s="776"/>
    </row>
    <row r="153" spans="1:3" ht="16.5">
      <c r="A153" s="785"/>
      <c r="B153" s="301"/>
      <c r="C153" s="777"/>
    </row>
    <row r="154" spans="1:3" ht="16.5">
      <c r="A154" s="785"/>
      <c r="B154" s="301"/>
      <c r="C154" s="777"/>
    </row>
    <row r="155" spans="1:3" ht="16.5">
      <c r="A155" s="779"/>
      <c r="B155" s="313"/>
      <c r="C155" s="777"/>
    </row>
    <row r="156" spans="1:3" ht="16.5">
      <c r="A156" s="779"/>
      <c r="B156" s="313"/>
      <c r="C156" s="777"/>
    </row>
    <row r="157" spans="1:3" ht="16.5">
      <c r="A157" s="779"/>
      <c r="B157" s="313"/>
      <c r="C157" s="777"/>
    </row>
    <row r="158" spans="1:3" ht="16.5">
      <c r="A158" s="779"/>
      <c r="B158" s="313"/>
      <c r="C158" s="777"/>
    </row>
    <row r="159" spans="1:3" ht="16.5">
      <c r="A159" s="779"/>
      <c r="B159" s="313"/>
      <c r="C159" s="777"/>
    </row>
    <row r="160" spans="1:3" ht="16.5">
      <c r="A160" s="779"/>
      <c r="B160" s="313"/>
      <c r="C160" s="777"/>
    </row>
    <row r="161" spans="1:3" ht="16.5">
      <c r="A161" s="779"/>
      <c r="B161" s="313"/>
      <c r="C161" s="777"/>
    </row>
    <row r="162" spans="1:3" ht="16.5">
      <c r="A162" s="779"/>
      <c r="B162" s="313"/>
      <c r="C162" s="777"/>
    </row>
    <row r="163" spans="1:3" ht="16.5">
      <c r="A163" s="785"/>
      <c r="B163" s="301"/>
      <c r="C163" s="777"/>
    </row>
    <row r="164" spans="1:3" ht="16.5">
      <c r="A164" s="785"/>
      <c r="B164" s="301"/>
      <c r="C164" s="777"/>
    </row>
    <row r="165" spans="1:3" ht="16.5">
      <c r="A165" s="785"/>
      <c r="B165" s="301"/>
      <c r="C165" s="777"/>
    </row>
    <row r="166" spans="1:3" ht="16.5">
      <c r="A166" s="785"/>
      <c r="B166" s="301"/>
      <c r="C166" s="777"/>
    </row>
    <row r="167" spans="1:3" ht="16.5">
      <c r="A167" s="785"/>
      <c r="B167" s="301"/>
      <c r="C167" s="777"/>
    </row>
    <row r="168" spans="1:3" ht="16.5">
      <c r="A168" s="785"/>
      <c r="B168" s="301"/>
      <c r="C168" s="777"/>
    </row>
    <row r="169" spans="1:3" ht="16.5">
      <c r="A169" s="785"/>
      <c r="B169" s="301"/>
      <c r="C169" s="777"/>
    </row>
    <row r="170" spans="1:3" ht="18">
      <c r="A170" s="780"/>
      <c r="B170" s="292"/>
      <c r="C170" s="777"/>
    </row>
    <row r="171" spans="1:3" ht="18">
      <c r="A171" s="780"/>
      <c r="B171" s="292"/>
      <c r="C171" s="777"/>
    </row>
    <row r="172" spans="1:3" ht="18">
      <c r="A172" s="780"/>
      <c r="B172" s="292"/>
      <c r="C172" s="777"/>
    </row>
    <row r="173" spans="1:3" ht="16.5">
      <c r="A173" s="785"/>
      <c r="B173" s="301"/>
      <c r="C173" s="777"/>
    </row>
    <row r="174" spans="1:3" ht="12.75">
      <c r="A174" s="17"/>
      <c r="B174" s="459"/>
      <c r="C174" s="777"/>
    </row>
    <row r="175" spans="1:3" ht="12.75">
      <c r="A175" s="17"/>
      <c r="B175" s="459"/>
      <c r="C175" s="17"/>
    </row>
    <row r="176" ht="12.75">
      <c r="B176" s="425"/>
    </row>
    <row r="177" ht="12.75">
      <c r="B177" s="425"/>
    </row>
    <row r="178" ht="12.75">
      <c r="B178" s="4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view="pageBreakPreview" zoomScale="85" zoomScaleNormal="85" zoomScaleSheetLayoutView="85" zoomScalePageLayoutView="0" workbookViewId="0" topLeftCell="A97">
      <selection activeCell="K83" sqref="K83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8" customFormat="1" ht="11.25" customHeight="1">
      <c r="A1" s="15" t="s">
        <v>217</v>
      </c>
    </row>
    <row r="2" spans="1:18" s="758" customFormat="1" ht="11.25" customHeight="1">
      <c r="A2" s="2" t="s">
        <v>218</v>
      </c>
      <c r="K2" s="759"/>
      <c r="Q2" s="760" t="str">
        <f>NDPL!$Q$1</f>
        <v>DECEMBER-2020</v>
      </c>
      <c r="R2" s="760"/>
    </row>
    <row r="3" s="758" customFormat="1" ht="11.25" customHeight="1">
      <c r="A3" s="87" t="s">
        <v>77</v>
      </c>
    </row>
    <row r="4" spans="1:16" s="758" customFormat="1" ht="11.25" customHeight="1" thickBot="1">
      <c r="A4" s="87" t="s">
        <v>226</v>
      </c>
      <c r="G4" s="124"/>
      <c r="H4" s="124"/>
      <c r="I4" s="759" t="s">
        <v>7</v>
      </c>
      <c r="J4" s="124"/>
      <c r="K4" s="124"/>
      <c r="L4" s="124"/>
      <c r="M4" s="124"/>
      <c r="N4" s="759" t="s">
        <v>374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31/12/2020</v>
      </c>
      <c r="H5" s="31" t="str">
        <f>NDPL!H5</f>
        <v>INTIAL READING 01/12/2020</v>
      </c>
      <c r="I5" s="31" t="s">
        <v>4</v>
      </c>
      <c r="J5" s="31" t="s">
        <v>5</v>
      </c>
      <c r="K5" s="31" t="s">
        <v>6</v>
      </c>
      <c r="L5" s="33" t="str">
        <f>NDPL!G5</f>
        <v>FINAL READING 31/12/2020</v>
      </c>
      <c r="M5" s="31" t="str">
        <f>NDPL!H5</f>
        <v>INTIAL READING 01/12/2020</v>
      </c>
      <c r="N5" s="31" t="s">
        <v>4</v>
      </c>
      <c r="O5" s="31" t="s">
        <v>5</v>
      </c>
      <c r="P5" s="31" t="s">
        <v>6</v>
      </c>
      <c r="Q5" s="170" t="s">
        <v>287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36"/>
      <c r="B7" s="337" t="s">
        <v>133</v>
      </c>
      <c r="C7" s="327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5" customFormat="1" ht="15.75" customHeight="1">
      <c r="A8" s="338">
        <v>1</v>
      </c>
      <c r="B8" s="339" t="s">
        <v>78</v>
      </c>
      <c r="C8" s="342">
        <v>4865110</v>
      </c>
      <c r="D8" s="38" t="s">
        <v>12</v>
      </c>
      <c r="E8" s="39" t="s">
        <v>324</v>
      </c>
      <c r="F8" s="348">
        <v>100</v>
      </c>
      <c r="G8" s="318">
        <v>38054</v>
      </c>
      <c r="H8" s="319">
        <v>39192</v>
      </c>
      <c r="I8" s="264">
        <f aca="true" t="shared" si="0" ref="I8:I14">G8-H8</f>
        <v>-1138</v>
      </c>
      <c r="J8" s="264">
        <f aca="true" t="shared" si="1" ref="J8:J14">$F8*I8</f>
        <v>-113800</v>
      </c>
      <c r="K8" s="264">
        <f aca="true" t="shared" si="2" ref="K8:K14">J8/1000000</f>
        <v>-0.1138</v>
      </c>
      <c r="L8" s="318">
        <v>994367</v>
      </c>
      <c r="M8" s="319">
        <v>994507</v>
      </c>
      <c r="N8" s="264">
        <f aca="true" t="shared" si="3" ref="N8:N14">L8-M8</f>
        <v>-140</v>
      </c>
      <c r="O8" s="264">
        <f aca="true" t="shared" si="4" ref="O8:O14">$F8*N8</f>
        <v>-14000</v>
      </c>
      <c r="P8" s="264">
        <f aca="true" t="shared" si="5" ref="P8:P14">O8/1000000</f>
        <v>-0.014</v>
      </c>
      <c r="Q8" s="429"/>
    </row>
    <row r="9" spans="1:17" s="425" customFormat="1" ht="15.75" customHeight="1">
      <c r="A9" s="338">
        <v>2</v>
      </c>
      <c r="B9" s="339" t="s">
        <v>79</v>
      </c>
      <c r="C9" s="342">
        <v>4865080</v>
      </c>
      <c r="D9" s="38" t="s">
        <v>12</v>
      </c>
      <c r="E9" s="39" t="s">
        <v>324</v>
      </c>
      <c r="F9" s="348">
        <v>300</v>
      </c>
      <c r="G9" s="318">
        <v>12123</v>
      </c>
      <c r="H9" s="319">
        <v>12323</v>
      </c>
      <c r="I9" s="264">
        <f t="shared" si="0"/>
        <v>-200</v>
      </c>
      <c r="J9" s="264">
        <f t="shared" si="1"/>
        <v>-60000</v>
      </c>
      <c r="K9" s="264">
        <f t="shared" si="2"/>
        <v>-0.06</v>
      </c>
      <c r="L9" s="318">
        <v>3019</v>
      </c>
      <c r="M9" s="319">
        <v>3113</v>
      </c>
      <c r="N9" s="264">
        <f t="shared" si="3"/>
        <v>-94</v>
      </c>
      <c r="O9" s="264">
        <f t="shared" si="4"/>
        <v>-28200</v>
      </c>
      <c r="P9" s="264">
        <f t="shared" si="5"/>
        <v>-0.0282</v>
      </c>
      <c r="Q9" s="440"/>
    </row>
    <row r="10" spans="1:17" s="425" customFormat="1" ht="15.75" customHeight="1">
      <c r="A10" s="338">
        <v>3</v>
      </c>
      <c r="B10" s="339" t="s">
        <v>80</v>
      </c>
      <c r="C10" s="342">
        <v>5295197</v>
      </c>
      <c r="D10" s="38" t="s">
        <v>12</v>
      </c>
      <c r="E10" s="39" t="s">
        <v>324</v>
      </c>
      <c r="F10" s="348">
        <v>75</v>
      </c>
      <c r="G10" s="318">
        <v>349878</v>
      </c>
      <c r="H10" s="319">
        <v>348026</v>
      </c>
      <c r="I10" s="264">
        <f t="shared" si="0"/>
        <v>1852</v>
      </c>
      <c r="J10" s="264">
        <f>$F10*I10</f>
        <v>138900</v>
      </c>
      <c r="K10" s="264">
        <f>J10/1000000</f>
        <v>0.1389</v>
      </c>
      <c r="L10" s="318">
        <v>403148</v>
      </c>
      <c r="M10" s="319">
        <v>402585</v>
      </c>
      <c r="N10" s="264">
        <f t="shared" si="3"/>
        <v>563</v>
      </c>
      <c r="O10" s="264">
        <f>$F10*N10</f>
        <v>42225</v>
      </c>
      <c r="P10" s="264">
        <f>O10/1000000</f>
        <v>0.042225</v>
      </c>
      <c r="Q10" s="429"/>
    </row>
    <row r="11" spans="1:17" s="425" customFormat="1" ht="15.75" customHeight="1">
      <c r="A11" s="338">
        <v>4</v>
      </c>
      <c r="B11" s="339" t="s">
        <v>81</v>
      </c>
      <c r="C11" s="342">
        <v>4865184</v>
      </c>
      <c r="D11" s="38" t="s">
        <v>12</v>
      </c>
      <c r="E11" s="39" t="s">
        <v>324</v>
      </c>
      <c r="F11" s="348">
        <v>300</v>
      </c>
      <c r="G11" s="318">
        <v>994030</v>
      </c>
      <c r="H11" s="319">
        <v>994500</v>
      </c>
      <c r="I11" s="264">
        <f t="shared" si="0"/>
        <v>-470</v>
      </c>
      <c r="J11" s="264">
        <f t="shared" si="1"/>
        <v>-141000</v>
      </c>
      <c r="K11" s="264">
        <f t="shared" si="2"/>
        <v>-0.141</v>
      </c>
      <c r="L11" s="318">
        <v>5906</v>
      </c>
      <c r="M11" s="319">
        <v>5942</v>
      </c>
      <c r="N11" s="264">
        <f t="shared" si="3"/>
        <v>-36</v>
      </c>
      <c r="O11" s="264">
        <f t="shared" si="4"/>
        <v>-10800</v>
      </c>
      <c r="P11" s="264">
        <f t="shared" si="5"/>
        <v>-0.0108</v>
      </c>
      <c r="Q11" s="429"/>
    </row>
    <row r="12" spans="1:17" s="425" customFormat="1" ht="15">
      <c r="A12" s="338">
        <v>5</v>
      </c>
      <c r="B12" s="339" t="s">
        <v>82</v>
      </c>
      <c r="C12" s="342">
        <v>4865103</v>
      </c>
      <c r="D12" s="38" t="s">
        <v>12</v>
      </c>
      <c r="E12" s="39" t="s">
        <v>324</v>
      </c>
      <c r="F12" s="348">
        <v>1333.3</v>
      </c>
      <c r="G12" s="318">
        <v>1574</v>
      </c>
      <c r="H12" s="319">
        <v>1574</v>
      </c>
      <c r="I12" s="264">
        <f t="shared" si="0"/>
        <v>0</v>
      </c>
      <c r="J12" s="264">
        <f t="shared" si="1"/>
        <v>0</v>
      </c>
      <c r="K12" s="264">
        <f t="shared" si="2"/>
        <v>0</v>
      </c>
      <c r="L12" s="318">
        <v>3601</v>
      </c>
      <c r="M12" s="319">
        <v>3601</v>
      </c>
      <c r="N12" s="264">
        <f t="shared" si="3"/>
        <v>0</v>
      </c>
      <c r="O12" s="264">
        <f t="shared" si="4"/>
        <v>0</v>
      </c>
      <c r="P12" s="264">
        <f t="shared" si="5"/>
        <v>0</v>
      </c>
      <c r="Q12" s="435"/>
    </row>
    <row r="13" spans="1:17" s="425" customFormat="1" ht="15.75" customHeight="1">
      <c r="A13" s="338">
        <v>6</v>
      </c>
      <c r="B13" s="339" t="s">
        <v>83</v>
      </c>
      <c r="C13" s="342">
        <v>4865104</v>
      </c>
      <c r="D13" s="38" t="s">
        <v>12</v>
      </c>
      <c r="E13" s="39" t="s">
        <v>324</v>
      </c>
      <c r="F13" s="348">
        <v>100</v>
      </c>
      <c r="G13" s="318">
        <v>14068</v>
      </c>
      <c r="H13" s="319">
        <v>15256</v>
      </c>
      <c r="I13" s="264">
        <f t="shared" si="0"/>
        <v>-1188</v>
      </c>
      <c r="J13" s="264">
        <f>$F13*I13</f>
        <v>-118800</v>
      </c>
      <c r="K13" s="264">
        <f>J13/1000000</f>
        <v>-0.1188</v>
      </c>
      <c r="L13" s="318">
        <v>3767</v>
      </c>
      <c r="M13" s="319">
        <v>3872</v>
      </c>
      <c r="N13" s="264">
        <f t="shared" si="3"/>
        <v>-105</v>
      </c>
      <c r="O13" s="264">
        <f>$F13*N13</f>
        <v>-10500</v>
      </c>
      <c r="P13" s="264">
        <f>O13/1000000</f>
        <v>-0.0105</v>
      </c>
      <c r="Q13" s="429"/>
    </row>
    <row r="14" spans="1:17" s="425" customFormat="1" ht="15.75" customHeight="1">
      <c r="A14" s="338">
        <v>7</v>
      </c>
      <c r="B14" s="339" t="s">
        <v>84</v>
      </c>
      <c r="C14" s="342">
        <v>5295196</v>
      </c>
      <c r="D14" s="38" t="s">
        <v>12</v>
      </c>
      <c r="E14" s="39" t="s">
        <v>324</v>
      </c>
      <c r="F14" s="756">
        <v>75</v>
      </c>
      <c r="G14" s="318">
        <v>160687</v>
      </c>
      <c r="H14" s="319">
        <v>162321</v>
      </c>
      <c r="I14" s="264">
        <f t="shared" si="0"/>
        <v>-1634</v>
      </c>
      <c r="J14" s="264">
        <f t="shared" si="1"/>
        <v>-122550</v>
      </c>
      <c r="K14" s="264">
        <f t="shared" si="2"/>
        <v>-0.12255</v>
      </c>
      <c r="L14" s="318">
        <v>892341</v>
      </c>
      <c r="M14" s="319">
        <v>892293</v>
      </c>
      <c r="N14" s="264">
        <f t="shared" si="3"/>
        <v>48</v>
      </c>
      <c r="O14" s="264">
        <f t="shared" si="4"/>
        <v>3600</v>
      </c>
      <c r="P14" s="264">
        <f t="shared" si="5"/>
        <v>0.0036</v>
      </c>
      <c r="Q14" s="429"/>
    </row>
    <row r="15" spans="1:17" s="425" customFormat="1" ht="15.75" customHeight="1">
      <c r="A15" s="338"/>
      <c r="B15" s="341" t="s">
        <v>11</v>
      </c>
      <c r="C15" s="342"/>
      <c r="D15" s="38"/>
      <c r="E15" s="38"/>
      <c r="F15" s="348"/>
      <c r="G15" s="318"/>
      <c r="H15" s="319"/>
      <c r="I15" s="264"/>
      <c r="J15" s="264"/>
      <c r="K15" s="264"/>
      <c r="L15" s="318"/>
      <c r="M15" s="319"/>
      <c r="N15" s="264"/>
      <c r="O15" s="264"/>
      <c r="P15" s="264"/>
      <c r="Q15" s="429"/>
    </row>
    <row r="16" spans="1:17" s="425" customFormat="1" ht="15.75" customHeight="1">
      <c r="A16" s="338">
        <v>8</v>
      </c>
      <c r="B16" s="339" t="s">
        <v>345</v>
      </c>
      <c r="C16" s="342">
        <v>4864884</v>
      </c>
      <c r="D16" s="38" t="s">
        <v>12</v>
      </c>
      <c r="E16" s="39" t="s">
        <v>324</v>
      </c>
      <c r="F16" s="348">
        <v>1000</v>
      </c>
      <c r="G16" s="318">
        <v>978343</v>
      </c>
      <c r="H16" s="319">
        <v>978692</v>
      </c>
      <c r="I16" s="264">
        <f aca="true" t="shared" si="6" ref="I16:I26">G16-H16</f>
        <v>-349</v>
      </c>
      <c r="J16" s="264">
        <f aca="true" t="shared" si="7" ref="J16:J26">$F16*I16</f>
        <v>-349000</v>
      </c>
      <c r="K16" s="264">
        <f aca="true" t="shared" si="8" ref="K16:K26">J16/1000000</f>
        <v>-0.349</v>
      </c>
      <c r="L16" s="318">
        <v>2276</v>
      </c>
      <c r="M16" s="319">
        <v>2276</v>
      </c>
      <c r="N16" s="264">
        <f aca="true" t="shared" si="9" ref="N16:N26">L16-M16</f>
        <v>0</v>
      </c>
      <c r="O16" s="264">
        <f aca="true" t="shared" si="10" ref="O16:O26">$F16*N16</f>
        <v>0</v>
      </c>
      <c r="P16" s="264">
        <f aca="true" t="shared" si="11" ref="P16:P26">O16/1000000</f>
        <v>0</v>
      </c>
      <c r="Q16" s="454"/>
    </row>
    <row r="17" spans="1:17" s="425" customFormat="1" ht="15.75" customHeight="1">
      <c r="A17" s="338">
        <v>9</v>
      </c>
      <c r="B17" s="339" t="s">
        <v>85</v>
      </c>
      <c r="C17" s="342">
        <v>4864897</v>
      </c>
      <c r="D17" s="38" t="s">
        <v>12</v>
      </c>
      <c r="E17" s="39" t="s">
        <v>324</v>
      </c>
      <c r="F17" s="348">
        <v>500</v>
      </c>
      <c r="G17" s="318">
        <v>987435</v>
      </c>
      <c r="H17" s="319">
        <v>988040</v>
      </c>
      <c r="I17" s="264">
        <f>G17-H17</f>
        <v>-605</v>
      </c>
      <c r="J17" s="264">
        <f>$F17*I17</f>
        <v>-302500</v>
      </c>
      <c r="K17" s="264">
        <f>J17/1000000</f>
        <v>-0.3025</v>
      </c>
      <c r="L17" s="318">
        <v>178</v>
      </c>
      <c r="M17" s="319">
        <v>178</v>
      </c>
      <c r="N17" s="264">
        <f>L17-M17</f>
        <v>0</v>
      </c>
      <c r="O17" s="264">
        <f>$F17*N17</f>
        <v>0</v>
      </c>
      <c r="P17" s="264">
        <f>O17/1000000</f>
        <v>0</v>
      </c>
      <c r="Q17" s="429"/>
    </row>
    <row r="18" spans="1:17" s="425" customFormat="1" ht="15.75" customHeight="1">
      <c r="A18" s="338">
        <v>10</v>
      </c>
      <c r="B18" s="339" t="s">
        <v>116</v>
      </c>
      <c r="C18" s="342">
        <v>4864849</v>
      </c>
      <c r="D18" s="38" t="s">
        <v>12</v>
      </c>
      <c r="E18" s="39" t="s">
        <v>324</v>
      </c>
      <c r="F18" s="348">
        <v>1000</v>
      </c>
      <c r="G18" s="318">
        <v>999156</v>
      </c>
      <c r="H18" s="319">
        <v>999439</v>
      </c>
      <c r="I18" s="264">
        <f>G18-H18</f>
        <v>-283</v>
      </c>
      <c r="J18" s="264">
        <f>$F18*I18</f>
        <v>-283000</v>
      </c>
      <c r="K18" s="264">
        <f>J18/1000000</f>
        <v>-0.283</v>
      </c>
      <c r="L18" s="318">
        <v>999998</v>
      </c>
      <c r="M18" s="319">
        <v>1000000</v>
      </c>
      <c r="N18" s="264">
        <f>L18-M18</f>
        <v>-2</v>
      </c>
      <c r="O18" s="264">
        <f>$F18*N18</f>
        <v>-2000</v>
      </c>
      <c r="P18" s="264">
        <f>O18/1000000</f>
        <v>-0.002</v>
      </c>
      <c r="Q18" s="429"/>
    </row>
    <row r="19" spans="1:17" s="425" customFormat="1" ht="15.75" customHeight="1">
      <c r="A19" s="338">
        <v>11</v>
      </c>
      <c r="B19" s="339" t="s">
        <v>86</v>
      </c>
      <c r="C19" s="342">
        <v>4864833</v>
      </c>
      <c r="D19" s="38" t="s">
        <v>12</v>
      </c>
      <c r="E19" s="39" t="s">
        <v>324</v>
      </c>
      <c r="F19" s="348">
        <v>1000</v>
      </c>
      <c r="G19" s="318">
        <v>985585</v>
      </c>
      <c r="H19" s="319">
        <v>985956</v>
      </c>
      <c r="I19" s="264">
        <f t="shared" si="6"/>
        <v>-371</v>
      </c>
      <c r="J19" s="264">
        <f t="shared" si="7"/>
        <v>-371000</v>
      </c>
      <c r="K19" s="264">
        <f t="shared" si="8"/>
        <v>-0.371</v>
      </c>
      <c r="L19" s="318">
        <v>1350</v>
      </c>
      <c r="M19" s="319">
        <v>1352</v>
      </c>
      <c r="N19" s="264">
        <f t="shared" si="9"/>
        <v>-2</v>
      </c>
      <c r="O19" s="264">
        <f t="shared" si="10"/>
        <v>-2000</v>
      </c>
      <c r="P19" s="264">
        <f t="shared" si="11"/>
        <v>-0.002</v>
      </c>
      <c r="Q19" s="429"/>
    </row>
    <row r="20" spans="1:17" s="425" customFormat="1" ht="15.75" customHeight="1">
      <c r="A20" s="338">
        <v>12</v>
      </c>
      <c r="B20" s="339" t="s">
        <v>87</v>
      </c>
      <c r="C20" s="342">
        <v>4864834</v>
      </c>
      <c r="D20" s="38" t="s">
        <v>12</v>
      </c>
      <c r="E20" s="39" t="s">
        <v>324</v>
      </c>
      <c r="F20" s="348">
        <v>1000</v>
      </c>
      <c r="G20" s="318">
        <v>988036</v>
      </c>
      <c r="H20" s="319">
        <v>988285</v>
      </c>
      <c r="I20" s="264">
        <f t="shared" si="6"/>
        <v>-249</v>
      </c>
      <c r="J20" s="264">
        <f t="shared" si="7"/>
        <v>-249000</v>
      </c>
      <c r="K20" s="264">
        <f t="shared" si="8"/>
        <v>-0.249</v>
      </c>
      <c r="L20" s="318">
        <v>6257</v>
      </c>
      <c r="M20" s="319">
        <v>6257</v>
      </c>
      <c r="N20" s="264">
        <f t="shared" si="9"/>
        <v>0</v>
      </c>
      <c r="O20" s="264">
        <f t="shared" si="10"/>
        <v>0</v>
      </c>
      <c r="P20" s="264">
        <f t="shared" si="11"/>
        <v>0</v>
      </c>
      <c r="Q20" s="429"/>
    </row>
    <row r="21" spans="1:17" s="425" customFormat="1" ht="15.75" customHeight="1">
      <c r="A21" s="338">
        <v>13</v>
      </c>
      <c r="B21" s="306" t="s">
        <v>88</v>
      </c>
      <c r="C21" s="342">
        <v>4864889</v>
      </c>
      <c r="D21" s="42" t="s">
        <v>12</v>
      </c>
      <c r="E21" s="39" t="s">
        <v>324</v>
      </c>
      <c r="F21" s="348">
        <v>1000</v>
      </c>
      <c r="G21" s="318">
        <v>995167</v>
      </c>
      <c r="H21" s="319">
        <v>995278</v>
      </c>
      <c r="I21" s="264">
        <f t="shared" si="6"/>
        <v>-111</v>
      </c>
      <c r="J21" s="264">
        <f t="shared" si="7"/>
        <v>-111000</v>
      </c>
      <c r="K21" s="264">
        <f t="shared" si="8"/>
        <v>-0.111</v>
      </c>
      <c r="L21" s="318">
        <v>998637</v>
      </c>
      <c r="M21" s="319">
        <v>998637</v>
      </c>
      <c r="N21" s="264">
        <f t="shared" si="9"/>
        <v>0</v>
      </c>
      <c r="O21" s="264">
        <f t="shared" si="10"/>
        <v>0</v>
      </c>
      <c r="P21" s="264">
        <f t="shared" si="11"/>
        <v>0</v>
      </c>
      <c r="Q21" s="429"/>
    </row>
    <row r="22" spans="1:17" s="425" customFormat="1" ht="15.75" customHeight="1">
      <c r="A22" s="338">
        <v>14</v>
      </c>
      <c r="B22" s="339" t="s">
        <v>89</v>
      </c>
      <c r="C22" s="342">
        <v>4864859</v>
      </c>
      <c r="D22" s="38" t="s">
        <v>12</v>
      </c>
      <c r="E22" s="39" t="s">
        <v>324</v>
      </c>
      <c r="F22" s="348">
        <v>1000</v>
      </c>
      <c r="G22" s="318">
        <v>994334</v>
      </c>
      <c r="H22" s="319">
        <v>994588</v>
      </c>
      <c r="I22" s="264">
        <f>G22-H22</f>
        <v>-254</v>
      </c>
      <c r="J22" s="264">
        <f>$F22*I22</f>
        <v>-254000</v>
      </c>
      <c r="K22" s="264">
        <f>J22/1000000</f>
        <v>-0.254</v>
      </c>
      <c r="L22" s="318">
        <v>352</v>
      </c>
      <c r="M22" s="319">
        <v>352</v>
      </c>
      <c r="N22" s="264">
        <f>L22-M22</f>
        <v>0</v>
      </c>
      <c r="O22" s="264">
        <f>$F22*N22</f>
        <v>0</v>
      </c>
      <c r="P22" s="264">
        <f>O22/1000000</f>
        <v>0</v>
      </c>
      <c r="Q22" s="429"/>
    </row>
    <row r="23" spans="1:17" s="425" customFormat="1" ht="15.75" customHeight="1">
      <c r="A23" s="338">
        <v>15</v>
      </c>
      <c r="B23" s="339" t="s">
        <v>90</v>
      </c>
      <c r="C23" s="342">
        <v>4864895</v>
      </c>
      <c r="D23" s="38" t="s">
        <v>12</v>
      </c>
      <c r="E23" s="39" t="s">
        <v>324</v>
      </c>
      <c r="F23" s="348">
        <v>800</v>
      </c>
      <c r="G23" s="318">
        <v>995784</v>
      </c>
      <c r="H23" s="319">
        <v>996094</v>
      </c>
      <c r="I23" s="264">
        <f>G23-H23</f>
        <v>-310</v>
      </c>
      <c r="J23" s="264">
        <f t="shared" si="7"/>
        <v>-248000</v>
      </c>
      <c r="K23" s="264">
        <f t="shared" si="8"/>
        <v>-0.248</v>
      </c>
      <c r="L23" s="318">
        <v>5204</v>
      </c>
      <c r="M23" s="319">
        <v>5204</v>
      </c>
      <c r="N23" s="264">
        <f>L23-M23</f>
        <v>0</v>
      </c>
      <c r="O23" s="264">
        <f t="shared" si="10"/>
        <v>0</v>
      </c>
      <c r="P23" s="264">
        <f t="shared" si="11"/>
        <v>0</v>
      </c>
      <c r="Q23" s="429"/>
    </row>
    <row r="24" spans="1:17" s="425" customFormat="1" ht="15.75" customHeight="1">
      <c r="A24" s="338">
        <v>16</v>
      </c>
      <c r="B24" s="339" t="s">
        <v>91</v>
      </c>
      <c r="C24" s="342">
        <v>4864826</v>
      </c>
      <c r="D24" s="38" t="s">
        <v>12</v>
      </c>
      <c r="E24" s="39" t="s">
        <v>324</v>
      </c>
      <c r="F24" s="348">
        <v>133.33</v>
      </c>
      <c r="G24" s="318">
        <v>12007</v>
      </c>
      <c r="H24" s="319">
        <v>13586</v>
      </c>
      <c r="I24" s="264">
        <f>G24-H24</f>
        <v>-1579</v>
      </c>
      <c r="J24" s="264">
        <f>$F24*I24</f>
        <v>-210528.07</v>
      </c>
      <c r="K24" s="264">
        <f>J24/1000000</f>
        <v>-0.21052807</v>
      </c>
      <c r="L24" s="318">
        <v>3650</v>
      </c>
      <c r="M24" s="319">
        <v>3650</v>
      </c>
      <c r="N24" s="264">
        <f>L24-M24</f>
        <v>0</v>
      </c>
      <c r="O24" s="264">
        <f>$F24*N24</f>
        <v>0</v>
      </c>
      <c r="P24" s="264">
        <f>O24/1000000</f>
        <v>0</v>
      </c>
      <c r="Q24" s="429"/>
    </row>
    <row r="25" spans="1:17" s="425" customFormat="1" ht="15.75" customHeight="1">
      <c r="A25" s="338">
        <v>17</v>
      </c>
      <c r="B25" s="339" t="s">
        <v>114</v>
      </c>
      <c r="C25" s="342">
        <v>4864839</v>
      </c>
      <c r="D25" s="38" t="s">
        <v>12</v>
      </c>
      <c r="E25" s="39" t="s">
        <v>324</v>
      </c>
      <c r="F25" s="348">
        <v>1000</v>
      </c>
      <c r="G25" s="318">
        <v>489</v>
      </c>
      <c r="H25" s="319">
        <v>681</v>
      </c>
      <c r="I25" s="264">
        <f t="shared" si="6"/>
        <v>-192</v>
      </c>
      <c r="J25" s="264">
        <f t="shared" si="7"/>
        <v>-192000</v>
      </c>
      <c r="K25" s="264">
        <f t="shared" si="8"/>
        <v>-0.192</v>
      </c>
      <c r="L25" s="318">
        <v>9732</v>
      </c>
      <c r="M25" s="319">
        <v>9732</v>
      </c>
      <c r="N25" s="264">
        <f t="shared" si="9"/>
        <v>0</v>
      </c>
      <c r="O25" s="264">
        <f t="shared" si="10"/>
        <v>0</v>
      </c>
      <c r="P25" s="264">
        <f t="shared" si="11"/>
        <v>0</v>
      </c>
      <c r="Q25" s="429"/>
    </row>
    <row r="26" spans="1:17" s="425" customFormat="1" ht="15.75" customHeight="1">
      <c r="A26" s="338">
        <v>18</v>
      </c>
      <c r="B26" s="339" t="s">
        <v>115</v>
      </c>
      <c r="C26" s="342">
        <v>4864883</v>
      </c>
      <c r="D26" s="38" t="s">
        <v>12</v>
      </c>
      <c r="E26" s="39" t="s">
        <v>324</v>
      </c>
      <c r="F26" s="348">
        <v>1000</v>
      </c>
      <c r="G26" s="318">
        <v>1114</v>
      </c>
      <c r="H26" s="319">
        <v>1008</v>
      </c>
      <c r="I26" s="264">
        <f t="shared" si="6"/>
        <v>106</v>
      </c>
      <c r="J26" s="264">
        <f t="shared" si="7"/>
        <v>106000</v>
      </c>
      <c r="K26" s="264">
        <f t="shared" si="8"/>
        <v>0.106</v>
      </c>
      <c r="L26" s="318">
        <v>17471</v>
      </c>
      <c r="M26" s="319">
        <v>17471</v>
      </c>
      <c r="N26" s="264">
        <f t="shared" si="9"/>
        <v>0</v>
      </c>
      <c r="O26" s="264">
        <f t="shared" si="10"/>
        <v>0</v>
      </c>
      <c r="P26" s="264">
        <f t="shared" si="11"/>
        <v>0</v>
      </c>
      <c r="Q26" s="429"/>
    </row>
    <row r="27" spans="1:17" s="425" customFormat="1" ht="15.75" customHeight="1">
      <c r="A27" s="338"/>
      <c r="B27" s="341" t="s">
        <v>92</v>
      </c>
      <c r="C27" s="342"/>
      <c r="D27" s="38"/>
      <c r="E27" s="38"/>
      <c r="F27" s="348"/>
      <c r="G27" s="318"/>
      <c r="H27" s="319"/>
      <c r="I27" s="460"/>
      <c r="J27" s="460"/>
      <c r="K27" s="121"/>
      <c r="L27" s="318"/>
      <c r="M27" s="319"/>
      <c r="N27" s="460"/>
      <c r="O27" s="460"/>
      <c r="P27" s="121"/>
      <c r="Q27" s="429"/>
    </row>
    <row r="28" spans="1:17" s="425" customFormat="1" ht="15.75" customHeight="1">
      <c r="A28" s="338">
        <v>19</v>
      </c>
      <c r="B28" s="339" t="s">
        <v>93</v>
      </c>
      <c r="C28" s="342">
        <v>4864954</v>
      </c>
      <c r="D28" s="38" t="s">
        <v>12</v>
      </c>
      <c r="E28" s="39" t="s">
        <v>324</v>
      </c>
      <c r="F28" s="348">
        <v>1250</v>
      </c>
      <c r="G28" s="318">
        <v>970817</v>
      </c>
      <c r="H28" s="319">
        <v>971174</v>
      </c>
      <c r="I28" s="264">
        <f>G28-H28</f>
        <v>-357</v>
      </c>
      <c r="J28" s="264">
        <f>$F28*I28</f>
        <v>-446250</v>
      </c>
      <c r="K28" s="264">
        <f>J28/1000000</f>
        <v>-0.44625</v>
      </c>
      <c r="L28" s="318">
        <v>948423</v>
      </c>
      <c r="M28" s="319">
        <v>948578</v>
      </c>
      <c r="N28" s="264">
        <f>L28-M28</f>
        <v>-155</v>
      </c>
      <c r="O28" s="264">
        <f>$F28*N28</f>
        <v>-193750</v>
      </c>
      <c r="P28" s="264">
        <f>O28/1000000</f>
        <v>-0.19375</v>
      </c>
      <c r="Q28" s="429"/>
    </row>
    <row r="29" spans="1:17" s="425" customFormat="1" ht="15.75" customHeight="1">
      <c r="A29" s="338">
        <v>20</v>
      </c>
      <c r="B29" s="339" t="s">
        <v>94</v>
      </c>
      <c r="C29" s="342">
        <v>4865030</v>
      </c>
      <c r="D29" s="38" t="s">
        <v>12</v>
      </c>
      <c r="E29" s="39" t="s">
        <v>324</v>
      </c>
      <c r="F29" s="348">
        <v>1000</v>
      </c>
      <c r="G29" s="318">
        <v>981812</v>
      </c>
      <c r="H29" s="319">
        <v>983270</v>
      </c>
      <c r="I29" s="264">
        <f>G29-H29</f>
        <v>-1458</v>
      </c>
      <c r="J29" s="264">
        <f>$F29*I29</f>
        <v>-1458000</v>
      </c>
      <c r="K29" s="264">
        <f>J29/1000000</f>
        <v>-1.458</v>
      </c>
      <c r="L29" s="318">
        <v>935390</v>
      </c>
      <c r="M29" s="319">
        <v>935683</v>
      </c>
      <c r="N29" s="264">
        <f>L29-M29</f>
        <v>-293</v>
      </c>
      <c r="O29" s="264">
        <f>$F29*N29</f>
        <v>-293000</v>
      </c>
      <c r="P29" s="264">
        <f>O29/1000000</f>
        <v>-0.293</v>
      </c>
      <c r="Q29" s="429"/>
    </row>
    <row r="30" spans="1:17" s="425" customFormat="1" ht="15.75" customHeight="1">
      <c r="A30" s="338">
        <v>21</v>
      </c>
      <c r="B30" s="339" t="s">
        <v>343</v>
      </c>
      <c r="C30" s="342">
        <v>4864989</v>
      </c>
      <c r="D30" s="38" t="s">
        <v>12</v>
      </c>
      <c r="E30" s="39" t="s">
        <v>324</v>
      </c>
      <c r="F30" s="348">
        <v>1000</v>
      </c>
      <c r="G30" s="318">
        <v>999303</v>
      </c>
      <c r="H30" s="319">
        <v>999613</v>
      </c>
      <c r="I30" s="264">
        <f>G30-H30</f>
        <v>-310</v>
      </c>
      <c r="J30" s="264">
        <f>$F30*I30</f>
        <v>-310000</v>
      </c>
      <c r="K30" s="264">
        <f>J30/1000000</f>
        <v>-0.31</v>
      </c>
      <c r="L30" s="318">
        <v>999410</v>
      </c>
      <c r="M30" s="319">
        <v>999481</v>
      </c>
      <c r="N30" s="264">
        <f>L30-M30</f>
        <v>-71</v>
      </c>
      <c r="O30" s="264">
        <f>$F30*N30</f>
        <v>-71000</v>
      </c>
      <c r="P30" s="264">
        <f>O30/1000000</f>
        <v>-0.071</v>
      </c>
      <c r="Q30" s="429"/>
    </row>
    <row r="31" spans="1:17" s="425" customFormat="1" ht="15.75" customHeight="1">
      <c r="A31" s="338"/>
      <c r="B31" s="341" t="s">
        <v>30</v>
      </c>
      <c r="C31" s="342"/>
      <c r="D31" s="38"/>
      <c r="E31" s="38"/>
      <c r="F31" s="348"/>
      <c r="G31" s="318"/>
      <c r="H31" s="319"/>
      <c r="I31" s="264"/>
      <c r="J31" s="264"/>
      <c r="K31" s="121">
        <f>SUM(K28:K30)</f>
        <v>-2.21425</v>
      </c>
      <c r="L31" s="318"/>
      <c r="M31" s="319"/>
      <c r="N31" s="264"/>
      <c r="O31" s="264"/>
      <c r="P31" s="121">
        <f>SUM(P28:P30)</f>
        <v>-0.55775</v>
      </c>
      <c r="Q31" s="429"/>
    </row>
    <row r="32" spans="1:17" s="425" customFormat="1" ht="15.75" customHeight="1">
      <c r="A32" s="338">
        <v>22</v>
      </c>
      <c r="B32" s="339" t="s">
        <v>95</v>
      </c>
      <c r="C32" s="342">
        <v>4864932</v>
      </c>
      <c r="D32" s="38" t="s">
        <v>12</v>
      </c>
      <c r="E32" s="39" t="s">
        <v>324</v>
      </c>
      <c r="F32" s="348">
        <v>-1000</v>
      </c>
      <c r="G32" s="318">
        <v>985252</v>
      </c>
      <c r="H32" s="319">
        <v>985430</v>
      </c>
      <c r="I32" s="264">
        <f>G32-H32</f>
        <v>-178</v>
      </c>
      <c r="J32" s="264">
        <f>$F32*I32</f>
        <v>178000</v>
      </c>
      <c r="K32" s="264">
        <f>J32/1000000</f>
        <v>0.178</v>
      </c>
      <c r="L32" s="318">
        <v>998243</v>
      </c>
      <c r="M32" s="319">
        <v>998267</v>
      </c>
      <c r="N32" s="264">
        <f>L32-M32</f>
        <v>-24</v>
      </c>
      <c r="O32" s="264">
        <f>$F32*N32</f>
        <v>24000</v>
      </c>
      <c r="P32" s="264">
        <f>O32/1000000</f>
        <v>0.024</v>
      </c>
      <c r="Q32" s="440"/>
    </row>
    <row r="33" spans="1:17" s="425" customFormat="1" ht="15.75" customHeight="1">
      <c r="A33" s="338">
        <v>23</v>
      </c>
      <c r="B33" s="339" t="s">
        <v>96</v>
      </c>
      <c r="C33" s="342">
        <v>5295140</v>
      </c>
      <c r="D33" s="38" t="s">
        <v>12</v>
      </c>
      <c r="E33" s="39" t="s">
        <v>324</v>
      </c>
      <c r="F33" s="342">
        <v>-1000</v>
      </c>
      <c r="G33" s="318">
        <v>983793</v>
      </c>
      <c r="H33" s="319">
        <v>983792</v>
      </c>
      <c r="I33" s="264">
        <f>G33-H33</f>
        <v>1</v>
      </c>
      <c r="J33" s="264">
        <f>$F33*I33</f>
        <v>-1000</v>
      </c>
      <c r="K33" s="264">
        <f>J33/1000000</f>
        <v>-0.001</v>
      </c>
      <c r="L33" s="318">
        <v>998823</v>
      </c>
      <c r="M33" s="319">
        <v>998825</v>
      </c>
      <c r="N33" s="264">
        <f>L33-M33</f>
        <v>-2</v>
      </c>
      <c r="O33" s="264">
        <f>$F33*N33</f>
        <v>2000</v>
      </c>
      <c r="P33" s="264">
        <f>O33/1000000</f>
        <v>0.002</v>
      </c>
      <c r="Q33" s="429"/>
    </row>
    <row r="34" spans="1:17" s="425" customFormat="1" ht="15.75" customHeight="1">
      <c r="A34" s="338">
        <v>24</v>
      </c>
      <c r="B34" s="740" t="s">
        <v>135</v>
      </c>
      <c r="C34" s="741">
        <v>4902528</v>
      </c>
      <c r="D34" s="742" t="s">
        <v>12</v>
      </c>
      <c r="E34" s="39" t="s">
        <v>324</v>
      </c>
      <c r="F34" s="741">
        <v>300</v>
      </c>
      <c r="G34" s="318">
        <v>75</v>
      </c>
      <c r="H34" s="319">
        <v>75</v>
      </c>
      <c r="I34" s="264">
        <f>G34-H34</f>
        <v>0</v>
      </c>
      <c r="J34" s="264">
        <f>$F34*I34</f>
        <v>0</v>
      </c>
      <c r="K34" s="264">
        <f>J34/1000000</f>
        <v>0</v>
      </c>
      <c r="L34" s="318">
        <v>664</v>
      </c>
      <c r="M34" s="319">
        <v>665</v>
      </c>
      <c r="N34" s="264">
        <f>L34-M34</f>
        <v>-1</v>
      </c>
      <c r="O34" s="264">
        <f>$F34*N34</f>
        <v>-300</v>
      </c>
      <c r="P34" s="264">
        <f>O34/1000000</f>
        <v>-0.0003</v>
      </c>
      <c r="Q34" s="440"/>
    </row>
    <row r="35" spans="1:17" s="425" customFormat="1" ht="15.75" customHeight="1">
      <c r="A35" s="338"/>
      <c r="B35" s="341" t="s">
        <v>25</v>
      </c>
      <c r="C35" s="342"/>
      <c r="D35" s="38"/>
      <c r="E35" s="38"/>
      <c r="F35" s="348"/>
      <c r="G35" s="318"/>
      <c r="H35" s="319"/>
      <c r="I35" s="264"/>
      <c r="J35" s="264"/>
      <c r="K35" s="264"/>
      <c r="L35" s="318"/>
      <c r="M35" s="319"/>
      <c r="N35" s="264"/>
      <c r="O35" s="264"/>
      <c r="P35" s="264"/>
      <c r="Q35" s="429"/>
    </row>
    <row r="36" spans="1:17" s="425" customFormat="1" ht="15">
      <c r="A36" s="338">
        <v>25</v>
      </c>
      <c r="B36" s="306" t="s">
        <v>43</v>
      </c>
      <c r="C36" s="342">
        <v>4864854</v>
      </c>
      <c r="D36" s="42" t="s">
        <v>12</v>
      </c>
      <c r="E36" s="39" t="s">
        <v>324</v>
      </c>
      <c r="F36" s="348">
        <v>1000</v>
      </c>
      <c r="G36" s="318">
        <v>999726</v>
      </c>
      <c r="H36" s="319">
        <v>999774</v>
      </c>
      <c r="I36" s="264">
        <f>G36-H36</f>
        <v>-48</v>
      </c>
      <c r="J36" s="264">
        <f>$F36*I36</f>
        <v>-48000</v>
      </c>
      <c r="K36" s="264">
        <f>J36/1000000</f>
        <v>-0.048</v>
      </c>
      <c r="L36" s="318">
        <v>13493</v>
      </c>
      <c r="M36" s="319">
        <v>13506</v>
      </c>
      <c r="N36" s="264">
        <f>L36-M36</f>
        <v>-13</v>
      </c>
      <c r="O36" s="264">
        <f>$F36*N36</f>
        <v>-13000</v>
      </c>
      <c r="P36" s="264">
        <f>O36/1000000</f>
        <v>-0.013</v>
      </c>
      <c r="Q36" s="455"/>
    </row>
    <row r="37" spans="1:17" s="425" customFormat="1" ht="15.75" customHeight="1">
      <c r="A37" s="338"/>
      <c r="B37" s="341" t="s">
        <v>97</v>
      </c>
      <c r="C37" s="342"/>
      <c r="D37" s="38"/>
      <c r="E37" s="38"/>
      <c r="F37" s="348"/>
      <c r="G37" s="318"/>
      <c r="H37" s="319"/>
      <c r="I37" s="264"/>
      <c r="J37" s="264"/>
      <c r="K37" s="264"/>
      <c r="L37" s="318"/>
      <c r="M37" s="319"/>
      <c r="N37" s="264"/>
      <c r="O37" s="264"/>
      <c r="P37" s="264"/>
      <c r="Q37" s="429"/>
    </row>
    <row r="38" spans="1:17" s="425" customFormat="1" ht="17.25" customHeight="1">
      <c r="A38" s="338">
        <v>26</v>
      </c>
      <c r="B38" s="339" t="s">
        <v>98</v>
      </c>
      <c r="C38" s="342">
        <v>5295159</v>
      </c>
      <c r="D38" s="38" t="s">
        <v>12</v>
      </c>
      <c r="E38" s="39" t="s">
        <v>324</v>
      </c>
      <c r="F38" s="348">
        <v>-1000</v>
      </c>
      <c r="G38" s="318">
        <v>191518</v>
      </c>
      <c r="H38" s="319">
        <v>187996</v>
      </c>
      <c r="I38" s="264">
        <f>G38-H38</f>
        <v>3522</v>
      </c>
      <c r="J38" s="264">
        <f>$F38*I38</f>
        <v>-3522000</v>
      </c>
      <c r="K38" s="264">
        <f>J38/1000000</f>
        <v>-3.522</v>
      </c>
      <c r="L38" s="318">
        <v>8769</v>
      </c>
      <c r="M38" s="319">
        <v>8701</v>
      </c>
      <c r="N38" s="264">
        <f>L38-M38</f>
        <v>68</v>
      </c>
      <c r="O38" s="264">
        <f>$F38*N38</f>
        <v>-68000</v>
      </c>
      <c r="P38" s="264">
        <f>O38/1000000</f>
        <v>-0.068</v>
      </c>
      <c r="Q38" s="429"/>
    </row>
    <row r="39" spans="1:17" s="425" customFormat="1" ht="15.75" customHeight="1">
      <c r="A39" s="338">
        <v>27</v>
      </c>
      <c r="B39" s="339" t="s">
        <v>99</v>
      </c>
      <c r="C39" s="342">
        <v>4865029</v>
      </c>
      <c r="D39" s="38" t="s">
        <v>12</v>
      </c>
      <c r="E39" s="39" t="s">
        <v>324</v>
      </c>
      <c r="F39" s="348">
        <v>-1000</v>
      </c>
      <c r="G39" s="318">
        <v>49524</v>
      </c>
      <c r="H39" s="319">
        <v>46216</v>
      </c>
      <c r="I39" s="264">
        <f>G39-H39</f>
        <v>3308</v>
      </c>
      <c r="J39" s="264">
        <f>$F39*I39</f>
        <v>-3308000</v>
      </c>
      <c r="K39" s="264">
        <f>J39/1000000</f>
        <v>-3.308</v>
      </c>
      <c r="L39" s="318">
        <v>329</v>
      </c>
      <c r="M39" s="319">
        <v>179</v>
      </c>
      <c r="N39" s="264">
        <f>L39-M39</f>
        <v>150</v>
      </c>
      <c r="O39" s="264">
        <f>$F39*N39</f>
        <v>-150000</v>
      </c>
      <c r="P39" s="264">
        <f>O39/1000000</f>
        <v>-0.15</v>
      </c>
      <c r="Q39" s="440"/>
    </row>
    <row r="40" spans="1:17" s="425" customFormat="1" ht="15.75" customHeight="1">
      <c r="A40" s="338">
        <v>28</v>
      </c>
      <c r="B40" s="339" t="s">
        <v>100</v>
      </c>
      <c r="C40" s="342">
        <v>4864934</v>
      </c>
      <c r="D40" s="38" t="s">
        <v>12</v>
      </c>
      <c r="E40" s="39" t="s">
        <v>324</v>
      </c>
      <c r="F40" s="348">
        <v>-1000</v>
      </c>
      <c r="G40" s="318">
        <v>1823</v>
      </c>
      <c r="H40" s="319">
        <v>1002</v>
      </c>
      <c r="I40" s="264">
        <f>G40-H40</f>
        <v>821</v>
      </c>
      <c r="J40" s="264">
        <f>$F40*I40</f>
        <v>-821000</v>
      </c>
      <c r="K40" s="264">
        <f>J40/1000000</f>
        <v>-0.821</v>
      </c>
      <c r="L40" s="318">
        <v>999277</v>
      </c>
      <c r="M40" s="319">
        <v>999275</v>
      </c>
      <c r="N40" s="264">
        <f>L40-M40</f>
        <v>2</v>
      </c>
      <c r="O40" s="264">
        <f>$F40*N40</f>
        <v>-2000</v>
      </c>
      <c r="P40" s="264">
        <f>O40/1000000</f>
        <v>-0.002</v>
      </c>
      <c r="Q40" s="454"/>
    </row>
    <row r="41" spans="1:17" s="425" customFormat="1" ht="15.75" customHeight="1">
      <c r="A41" s="338">
        <v>29</v>
      </c>
      <c r="B41" s="306" t="s">
        <v>101</v>
      </c>
      <c r="C41" s="342">
        <v>4864906</v>
      </c>
      <c r="D41" s="38" t="s">
        <v>12</v>
      </c>
      <c r="E41" s="39" t="s">
        <v>324</v>
      </c>
      <c r="F41" s="348">
        <v>-1000</v>
      </c>
      <c r="G41" s="318">
        <v>2872</v>
      </c>
      <c r="H41" s="319">
        <v>1881</v>
      </c>
      <c r="I41" s="264">
        <f>G41-H41</f>
        <v>991</v>
      </c>
      <c r="J41" s="264">
        <f>$F41*I41</f>
        <v>-991000</v>
      </c>
      <c r="K41" s="264">
        <f>J41/1000000</f>
        <v>-0.991</v>
      </c>
      <c r="L41" s="318">
        <v>998448</v>
      </c>
      <c r="M41" s="319">
        <v>998443</v>
      </c>
      <c r="N41" s="264">
        <f>L41-M41</f>
        <v>5</v>
      </c>
      <c r="O41" s="264">
        <f>$F41*N41</f>
        <v>-5000</v>
      </c>
      <c r="P41" s="264">
        <f>O41/1000000</f>
        <v>-0.005</v>
      </c>
      <c r="Q41" s="444"/>
    </row>
    <row r="42" spans="1:17" s="425" customFormat="1" ht="15.75" customHeight="1">
      <c r="A42" s="338"/>
      <c r="B42" s="341" t="s">
        <v>386</v>
      </c>
      <c r="C42" s="342"/>
      <c r="D42" s="433"/>
      <c r="E42" s="434"/>
      <c r="F42" s="348"/>
      <c r="G42" s="318"/>
      <c r="H42" s="319"/>
      <c r="I42" s="264"/>
      <c r="J42" s="264"/>
      <c r="K42" s="264"/>
      <c r="L42" s="318"/>
      <c r="M42" s="319"/>
      <c r="N42" s="264"/>
      <c r="O42" s="264"/>
      <c r="P42" s="264"/>
      <c r="Q42" s="709"/>
    </row>
    <row r="43" spans="1:17" s="425" customFormat="1" ht="15.75" customHeight="1">
      <c r="A43" s="338">
        <v>30</v>
      </c>
      <c r="B43" s="339" t="s">
        <v>98</v>
      </c>
      <c r="C43" s="342">
        <v>5295177</v>
      </c>
      <c r="D43" s="433" t="s">
        <v>12</v>
      </c>
      <c r="E43" s="434" t="s">
        <v>324</v>
      </c>
      <c r="F43" s="348">
        <v>-1000</v>
      </c>
      <c r="G43" s="318">
        <v>41663</v>
      </c>
      <c r="H43" s="319">
        <v>39173</v>
      </c>
      <c r="I43" s="264">
        <f>G43-H43</f>
        <v>2490</v>
      </c>
      <c r="J43" s="264">
        <f>$F43*I43</f>
        <v>-2490000</v>
      </c>
      <c r="K43" s="264">
        <f>J43/1000000</f>
        <v>-2.49</v>
      </c>
      <c r="L43" s="318">
        <v>982857</v>
      </c>
      <c r="M43" s="319">
        <v>982858</v>
      </c>
      <c r="N43" s="264">
        <f>L43-M43</f>
        <v>-1</v>
      </c>
      <c r="O43" s="264">
        <f>$F43*N43</f>
        <v>1000</v>
      </c>
      <c r="P43" s="264">
        <f>O43/1000000</f>
        <v>0.001</v>
      </c>
      <c r="Q43" s="653"/>
    </row>
    <row r="44" spans="1:17" s="425" customFormat="1" ht="15.75" customHeight="1">
      <c r="A44" s="338"/>
      <c r="B44" s="339"/>
      <c r="C44" s="342"/>
      <c r="D44" s="433"/>
      <c r="E44" s="434"/>
      <c r="F44" s="348">
        <v>-1000</v>
      </c>
      <c r="G44" s="318">
        <v>31634</v>
      </c>
      <c r="H44" s="319">
        <v>31081</v>
      </c>
      <c r="I44" s="264">
        <f>G44-H44</f>
        <v>553</v>
      </c>
      <c r="J44" s="264">
        <f>$F44*I44</f>
        <v>-553000</v>
      </c>
      <c r="K44" s="264">
        <f>J44/1000000</f>
        <v>-0.553</v>
      </c>
      <c r="L44" s="318"/>
      <c r="M44" s="319"/>
      <c r="N44" s="264"/>
      <c r="O44" s="264"/>
      <c r="P44" s="264"/>
      <c r="Q44" s="653"/>
    </row>
    <row r="45" spans="1:17" s="425" customFormat="1" ht="15.75" customHeight="1">
      <c r="A45" s="338">
        <v>31</v>
      </c>
      <c r="B45" s="339" t="s">
        <v>389</v>
      </c>
      <c r="C45" s="342">
        <v>5128456</v>
      </c>
      <c r="D45" s="433" t="s">
        <v>12</v>
      </c>
      <c r="E45" s="434" t="s">
        <v>324</v>
      </c>
      <c r="F45" s="348">
        <v>-1000</v>
      </c>
      <c r="G45" s="318">
        <v>53787</v>
      </c>
      <c r="H45" s="319">
        <v>50951</v>
      </c>
      <c r="I45" s="264">
        <f>G45-H45</f>
        <v>2836</v>
      </c>
      <c r="J45" s="264">
        <f>$F45*I45</f>
        <v>-2836000</v>
      </c>
      <c r="K45" s="264">
        <f>J45/1000000</f>
        <v>-2.836</v>
      </c>
      <c r="L45" s="318">
        <v>323</v>
      </c>
      <c r="M45" s="319">
        <v>317</v>
      </c>
      <c r="N45" s="264">
        <f>L45-M45</f>
        <v>6</v>
      </c>
      <c r="O45" s="264">
        <f>$F45*N45</f>
        <v>-6000</v>
      </c>
      <c r="P45" s="264">
        <f>O45/1000000</f>
        <v>-0.006</v>
      </c>
      <c r="Q45" s="435"/>
    </row>
    <row r="46" spans="1:17" s="425" customFormat="1" ht="15.75" customHeight="1">
      <c r="A46" s="338">
        <v>32</v>
      </c>
      <c r="B46" s="339" t="s">
        <v>387</v>
      </c>
      <c r="C46" s="342">
        <v>5128443</v>
      </c>
      <c r="D46" s="433" t="s">
        <v>12</v>
      </c>
      <c r="E46" s="434" t="s">
        <v>324</v>
      </c>
      <c r="F46" s="348">
        <v>-2000</v>
      </c>
      <c r="G46" s="318">
        <v>38614</v>
      </c>
      <c r="H46" s="319">
        <v>36578</v>
      </c>
      <c r="I46" s="264">
        <f>G46-H46</f>
        <v>2036</v>
      </c>
      <c r="J46" s="264">
        <f>$F46*I46</f>
        <v>-4072000</v>
      </c>
      <c r="K46" s="264">
        <f>J46/1000000</f>
        <v>-4.072</v>
      </c>
      <c r="L46" s="318">
        <v>25</v>
      </c>
      <c r="M46" s="319">
        <v>24</v>
      </c>
      <c r="N46" s="264">
        <f>L46-M46</f>
        <v>1</v>
      </c>
      <c r="O46" s="264">
        <f>$F46*N46</f>
        <v>-2000</v>
      </c>
      <c r="P46" s="264">
        <f>O46/1000000</f>
        <v>-0.002</v>
      </c>
      <c r="Q46" s="726"/>
    </row>
    <row r="47" spans="1:17" s="425" customFormat="1" ht="14.25" customHeight="1">
      <c r="A47" s="338"/>
      <c r="B47" s="341" t="s">
        <v>40</v>
      </c>
      <c r="C47" s="342"/>
      <c r="D47" s="38"/>
      <c r="E47" s="38"/>
      <c r="F47" s="348"/>
      <c r="G47" s="318"/>
      <c r="H47" s="319"/>
      <c r="I47" s="264"/>
      <c r="J47" s="264"/>
      <c r="K47" s="264"/>
      <c r="L47" s="318"/>
      <c r="M47" s="319"/>
      <c r="N47" s="264"/>
      <c r="O47" s="264"/>
      <c r="P47" s="264"/>
      <c r="Q47" s="429"/>
    </row>
    <row r="48" spans="1:17" s="425" customFormat="1" ht="14.25" customHeight="1">
      <c r="A48" s="338"/>
      <c r="B48" s="340" t="s">
        <v>17</v>
      </c>
      <c r="C48" s="342"/>
      <c r="D48" s="42"/>
      <c r="E48" s="42"/>
      <c r="F48" s="348"/>
      <c r="G48" s="318"/>
      <c r="H48" s="319"/>
      <c r="I48" s="264"/>
      <c r="J48" s="264"/>
      <c r="K48" s="264"/>
      <c r="L48" s="318"/>
      <c r="M48" s="319"/>
      <c r="N48" s="264"/>
      <c r="O48" s="264"/>
      <c r="P48" s="264"/>
      <c r="Q48" s="429"/>
    </row>
    <row r="49" spans="1:17" s="425" customFormat="1" ht="14.25" customHeight="1">
      <c r="A49" s="338">
        <v>33</v>
      </c>
      <c r="B49" s="339" t="s">
        <v>18</v>
      </c>
      <c r="C49" s="342">
        <v>4864831</v>
      </c>
      <c r="D49" s="38" t="s">
        <v>12</v>
      </c>
      <c r="E49" s="39" t="s">
        <v>324</v>
      </c>
      <c r="F49" s="348">
        <v>1000</v>
      </c>
      <c r="G49" s="318">
        <v>817</v>
      </c>
      <c r="H49" s="319">
        <v>832</v>
      </c>
      <c r="I49" s="264">
        <f>G49-H49</f>
        <v>-15</v>
      </c>
      <c r="J49" s="264">
        <f>$F49*I49</f>
        <v>-15000</v>
      </c>
      <c r="K49" s="264">
        <f>J49/1000000</f>
        <v>-0.015</v>
      </c>
      <c r="L49" s="318">
        <v>159</v>
      </c>
      <c r="M49" s="319">
        <v>153</v>
      </c>
      <c r="N49" s="264">
        <f>L49-M49</f>
        <v>6</v>
      </c>
      <c r="O49" s="264">
        <f>$F49*N49</f>
        <v>6000</v>
      </c>
      <c r="P49" s="264">
        <f>O49/1000000</f>
        <v>0.006</v>
      </c>
      <c r="Q49" s="720"/>
    </row>
    <row r="50" spans="1:17" s="425" customFormat="1" ht="15.75" customHeight="1">
      <c r="A50" s="338">
        <v>34</v>
      </c>
      <c r="B50" s="339" t="s">
        <v>19</v>
      </c>
      <c r="C50" s="342">
        <v>4864825</v>
      </c>
      <c r="D50" s="38" t="s">
        <v>12</v>
      </c>
      <c r="E50" s="39" t="s">
        <v>324</v>
      </c>
      <c r="F50" s="348">
        <v>133.33</v>
      </c>
      <c r="G50" s="318">
        <v>4680</v>
      </c>
      <c r="H50" s="319">
        <v>5307</v>
      </c>
      <c r="I50" s="264">
        <f>G50-H50</f>
        <v>-627</v>
      </c>
      <c r="J50" s="264">
        <f>$F50*I50</f>
        <v>-83597.91</v>
      </c>
      <c r="K50" s="264">
        <f>J50/1000000</f>
        <v>-0.08359791</v>
      </c>
      <c r="L50" s="318">
        <v>5628</v>
      </c>
      <c r="M50" s="319">
        <v>5469</v>
      </c>
      <c r="N50" s="264">
        <f>L50-M50</f>
        <v>159</v>
      </c>
      <c r="O50" s="264">
        <f>$F50*N50</f>
        <v>21199.47</v>
      </c>
      <c r="P50" s="264">
        <f>O50/1000000</f>
        <v>0.02119947</v>
      </c>
      <c r="Q50" s="429"/>
    </row>
    <row r="51" spans="1:17" ht="15.75" customHeight="1">
      <c r="A51" s="338"/>
      <c r="B51" s="341" t="s">
        <v>111</v>
      </c>
      <c r="C51" s="342"/>
      <c r="D51" s="38"/>
      <c r="E51" s="38"/>
      <c r="F51" s="348"/>
      <c r="G51" s="318"/>
      <c r="H51" s="319"/>
      <c r="I51" s="365"/>
      <c r="J51" s="365"/>
      <c r="K51" s="365"/>
      <c r="L51" s="318"/>
      <c r="M51" s="319"/>
      <c r="N51" s="365"/>
      <c r="O51" s="365"/>
      <c r="P51" s="365"/>
      <c r="Q51" s="143"/>
    </row>
    <row r="52" spans="1:17" s="425" customFormat="1" ht="15.75" customHeight="1">
      <c r="A52" s="338">
        <v>35</v>
      </c>
      <c r="B52" s="339" t="s">
        <v>112</v>
      </c>
      <c r="C52" s="342">
        <v>5295199</v>
      </c>
      <c r="D52" s="38" t="s">
        <v>12</v>
      </c>
      <c r="E52" s="39" t="s">
        <v>324</v>
      </c>
      <c r="F52" s="348">
        <v>1000</v>
      </c>
      <c r="G52" s="318">
        <v>998183</v>
      </c>
      <c r="H52" s="319">
        <v>998183</v>
      </c>
      <c r="I52" s="264">
        <f>G52-H52</f>
        <v>0</v>
      </c>
      <c r="J52" s="264">
        <f>$F52*I52</f>
        <v>0</v>
      </c>
      <c r="K52" s="264">
        <f>J52/1000000</f>
        <v>0</v>
      </c>
      <c r="L52" s="318">
        <v>1170</v>
      </c>
      <c r="M52" s="319">
        <v>1170</v>
      </c>
      <c r="N52" s="264">
        <f>L52-M52</f>
        <v>0</v>
      </c>
      <c r="O52" s="264">
        <f>$F52*N52</f>
        <v>0</v>
      </c>
      <c r="P52" s="264">
        <f>O52/1000000</f>
        <v>0</v>
      </c>
      <c r="Q52" s="429"/>
    </row>
    <row r="53" spans="1:17" s="459" customFormat="1" ht="15.75" customHeight="1">
      <c r="A53" s="326">
        <v>36</v>
      </c>
      <c r="B53" s="306" t="s">
        <v>113</v>
      </c>
      <c r="C53" s="342">
        <v>4864828</v>
      </c>
      <c r="D53" s="42" t="s">
        <v>12</v>
      </c>
      <c r="E53" s="39" t="s">
        <v>324</v>
      </c>
      <c r="F53" s="342">
        <v>133</v>
      </c>
      <c r="G53" s="318">
        <v>993517</v>
      </c>
      <c r="H53" s="319">
        <v>993732</v>
      </c>
      <c r="I53" s="264">
        <f>G53-H53</f>
        <v>-215</v>
      </c>
      <c r="J53" s="264">
        <f>$F53*I53</f>
        <v>-28595</v>
      </c>
      <c r="K53" s="264">
        <f>J53/1000000</f>
        <v>-0.028595</v>
      </c>
      <c r="L53" s="318">
        <v>7872</v>
      </c>
      <c r="M53" s="319">
        <v>7958</v>
      </c>
      <c r="N53" s="264">
        <f>L53-M53</f>
        <v>-86</v>
      </c>
      <c r="O53" s="264">
        <f>$F53*N53</f>
        <v>-11438</v>
      </c>
      <c r="P53" s="264">
        <f>O53/1000000</f>
        <v>-0.011438</v>
      </c>
      <c r="Q53" s="318"/>
    </row>
    <row r="54" spans="1:17" s="425" customFormat="1" ht="15.75" customHeight="1">
      <c r="A54" s="326"/>
      <c r="B54" s="340" t="s">
        <v>421</v>
      </c>
      <c r="C54" s="342"/>
      <c r="D54" s="42"/>
      <c r="E54" s="39"/>
      <c r="F54" s="342"/>
      <c r="G54" s="318"/>
      <c r="H54" s="319"/>
      <c r="I54" s="264"/>
      <c r="J54" s="264"/>
      <c r="K54" s="264"/>
      <c r="L54" s="318"/>
      <c r="M54" s="319"/>
      <c r="N54" s="264"/>
      <c r="O54" s="264"/>
      <c r="P54" s="264"/>
      <c r="Q54" s="318"/>
    </row>
    <row r="55" spans="1:17" s="425" customFormat="1" ht="15.75" customHeight="1">
      <c r="A55" s="326">
        <v>37</v>
      </c>
      <c r="B55" s="306" t="s">
        <v>34</v>
      </c>
      <c r="C55" s="342">
        <v>5295145</v>
      </c>
      <c r="D55" s="42" t="s">
        <v>12</v>
      </c>
      <c r="E55" s="39" t="s">
        <v>324</v>
      </c>
      <c r="F55" s="342">
        <v>-1000</v>
      </c>
      <c r="G55" s="318">
        <v>950395</v>
      </c>
      <c r="H55" s="319">
        <v>950395</v>
      </c>
      <c r="I55" s="264">
        <f>G55-H55</f>
        <v>0</v>
      </c>
      <c r="J55" s="264">
        <f>$F55*I55</f>
        <v>0</v>
      </c>
      <c r="K55" s="264">
        <f>J55/1000000</f>
        <v>0</v>
      </c>
      <c r="L55" s="318">
        <v>990185</v>
      </c>
      <c r="M55" s="319">
        <v>990185</v>
      </c>
      <c r="N55" s="264">
        <f>L55-M55</f>
        <v>0</v>
      </c>
      <c r="O55" s="264">
        <f>$F55*N55</f>
        <v>0</v>
      </c>
      <c r="P55" s="264">
        <f>O55/1000000</f>
        <v>0</v>
      </c>
      <c r="Q55" s="318"/>
    </row>
    <row r="56" spans="1:17" s="462" customFormat="1" ht="15.75" customHeight="1" thickBot="1">
      <c r="A56" s="717">
        <v>38</v>
      </c>
      <c r="B56" s="718" t="s">
        <v>165</v>
      </c>
      <c r="C56" s="343">
        <v>5295146</v>
      </c>
      <c r="D56" s="343" t="s">
        <v>12</v>
      </c>
      <c r="E56" s="343" t="s">
        <v>324</v>
      </c>
      <c r="F56" s="343">
        <v>-1000</v>
      </c>
      <c r="G56" s="427">
        <v>970961</v>
      </c>
      <c r="H56" s="428">
        <v>970961</v>
      </c>
      <c r="I56" s="343">
        <f>G56-H56</f>
        <v>0</v>
      </c>
      <c r="J56" s="343">
        <f>$F56*I56</f>
        <v>0</v>
      </c>
      <c r="K56" s="822">
        <f>J56/1000000</f>
        <v>0</v>
      </c>
      <c r="L56" s="427">
        <v>999923</v>
      </c>
      <c r="M56" s="428">
        <v>999923</v>
      </c>
      <c r="N56" s="343">
        <f>L56-M56</f>
        <v>0</v>
      </c>
      <c r="O56" s="343">
        <f>$F56*N56</f>
        <v>0</v>
      </c>
      <c r="P56" s="343">
        <f>O56/1000000</f>
        <v>0</v>
      </c>
      <c r="Q56" s="427"/>
    </row>
    <row r="57" spans="1:17" s="425" customFormat="1" ht="6" customHeight="1" thickTop="1">
      <c r="A57" s="326"/>
      <c r="B57" s="306"/>
      <c r="C57" s="342"/>
      <c r="D57" s="42"/>
      <c r="E57" s="39"/>
      <c r="F57" s="342"/>
      <c r="G57" s="318"/>
      <c r="H57" s="319"/>
      <c r="I57" s="264"/>
      <c r="J57" s="264"/>
      <c r="K57" s="264"/>
      <c r="L57" s="319"/>
      <c r="M57" s="319"/>
      <c r="N57" s="264"/>
      <c r="O57" s="264"/>
      <c r="P57" s="264"/>
      <c r="Q57" s="459"/>
    </row>
    <row r="58" spans="2:16" s="425" customFormat="1" ht="15" customHeight="1">
      <c r="B58" s="15" t="s">
        <v>131</v>
      </c>
      <c r="F58" s="550"/>
      <c r="G58" s="319"/>
      <c r="H58" s="319"/>
      <c r="I58" s="507"/>
      <c r="J58" s="507"/>
      <c r="K58" s="793">
        <f>SUM(K8:K57)-K31</f>
        <v>-23.68672098</v>
      </c>
      <c r="N58" s="507"/>
      <c r="O58" s="507"/>
      <c r="P58" s="793">
        <f>SUM(P8:P57)-P31</f>
        <v>-0.78296353</v>
      </c>
    </row>
    <row r="59" spans="2:16" s="425" customFormat="1" ht="1.5" customHeight="1">
      <c r="B59" s="15"/>
      <c r="F59" s="550"/>
      <c r="G59" s="319"/>
      <c r="H59" s="319"/>
      <c r="I59" s="507"/>
      <c r="J59" s="507"/>
      <c r="K59" s="328"/>
      <c r="N59" s="507"/>
      <c r="O59" s="507"/>
      <c r="P59" s="328"/>
    </row>
    <row r="60" spans="2:16" s="425" customFormat="1" ht="16.5">
      <c r="B60" s="15" t="s">
        <v>132</v>
      </c>
      <c r="F60" s="550"/>
      <c r="G60" s="319"/>
      <c r="H60" s="319"/>
      <c r="I60" s="507"/>
      <c r="J60" s="507"/>
      <c r="K60" s="793">
        <f>SUM(K58:K59)</f>
        <v>-23.68672098</v>
      </c>
      <c r="N60" s="507"/>
      <c r="O60" s="507"/>
      <c r="P60" s="793">
        <f>SUM(P58:P59)</f>
        <v>-0.78296353</v>
      </c>
    </row>
    <row r="61" spans="6:8" s="425" customFormat="1" ht="15">
      <c r="F61" s="550"/>
      <c r="G61" s="319"/>
      <c r="H61" s="319"/>
    </row>
    <row r="62" spans="6:17" s="425" customFormat="1" ht="15">
      <c r="F62" s="550"/>
      <c r="G62" s="319"/>
      <c r="H62" s="319"/>
      <c r="Q62" s="794" t="str">
        <f>NDPL!$Q$1</f>
        <v>DECEMBER-2020</v>
      </c>
    </row>
    <row r="63" spans="6:8" s="425" customFormat="1" ht="15">
      <c r="F63" s="550"/>
      <c r="G63" s="319"/>
      <c r="H63" s="319"/>
    </row>
    <row r="64" spans="6:17" s="425" customFormat="1" ht="15">
      <c r="F64" s="550"/>
      <c r="G64" s="319"/>
      <c r="H64" s="319"/>
      <c r="Q64" s="794"/>
    </row>
    <row r="65" spans="1:16" s="425" customFormat="1" ht="18.75" thickBot="1">
      <c r="A65" s="84" t="s">
        <v>226</v>
      </c>
      <c r="F65" s="550"/>
      <c r="G65" s="795"/>
      <c r="H65" s="795"/>
      <c r="I65" s="44" t="s">
        <v>7</v>
      </c>
      <c r="J65" s="459"/>
      <c r="K65" s="459"/>
      <c r="L65" s="459"/>
      <c r="M65" s="459"/>
      <c r="N65" s="44" t="s">
        <v>374</v>
      </c>
      <c r="O65" s="459"/>
      <c r="P65" s="459"/>
    </row>
    <row r="66" spans="1:17" s="425" customFormat="1" ht="39.75" thickBot="1" thickTop="1">
      <c r="A66" s="477" t="s">
        <v>8</v>
      </c>
      <c r="B66" s="478" t="s">
        <v>9</v>
      </c>
      <c r="C66" s="479" t="s">
        <v>1</v>
      </c>
      <c r="D66" s="479" t="s">
        <v>2</v>
      </c>
      <c r="E66" s="479" t="s">
        <v>3</v>
      </c>
      <c r="F66" s="479" t="s">
        <v>10</v>
      </c>
      <c r="G66" s="477" t="str">
        <f>NDPL!G5</f>
        <v>FINAL READING 31/12/2020</v>
      </c>
      <c r="H66" s="479" t="str">
        <f>NDPL!H5</f>
        <v>INTIAL READING 01/12/2020</v>
      </c>
      <c r="I66" s="479" t="s">
        <v>4</v>
      </c>
      <c r="J66" s="479" t="s">
        <v>5</v>
      </c>
      <c r="K66" s="479" t="s">
        <v>6</v>
      </c>
      <c r="L66" s="477" t="str">
        <f>NDPL!G5</f>
        <v>FINAL READING 31/12/2020</v>
      </c>
      <c r="M66" s="479" t="str">
        <f>NDPL!H5</f>
        <v>INTIAL READING 01/12/2020</v>
      </c>
      <c r="N66" s="479" t="s">
        <v>4</v>
      </c>
      <c r="O66" s="479" t="s">
        <v>5</v>
      </c>
      <c r="P66" s="479" t="s">
        <v>6</v>
      </c>
      <c r="Q66" s="500" t="s">
        <v>287</v>
      </c>
    </row>
    <row r="67" spans="1:16" s="425" customFormat="1" ht="17.25" thickBot="1" thickTop="1">
      <c r="A67" s="778"/>
      <c r="B67" s="796"/>
      <c r="C67" s="778"/>
      <c r="D67" s="778"/>
      <c r="E67" s="778"/>
      <c r="F67" s="797"/>
      <c r="G67" s="778"/>
      <c r="H67" s="778"/>
      <c r="I67" s="778"/>
      <c r="J67" s="778"/>
      <c r="K67" s="778"/>
      <c r="L67" s="778"/>
      <c r="M67" s="778"/>
      <c r="N67" s="778"/>
      <c r="O67" s="778"/>
      <c r="P67" s="778"/>
    </row>
    <row r="68" spans="1:17" s="425" customFormat="1" ht="15.75" customHeight="1" thickTop="1">
      <c r="A68" s="336"/>
      <c r="B68" s="337" t="s">
        <v>117</v>
      </c>
      <c r="C68" s="34"/>
      <c r="D68" s="34"/>
      <c r="E68" s="34"/>
      <c r="F68" s="307"/>
      <c r="G68" s="27"/>
      <c r="H68" s="437"/>
      <c r="I68" s="437"/>
      <c r="J68" s="437"/>
      <c r="K68" s="437"/>
      <c r="L68" s="27"/>
      <c r="M68" s="437"/>
      <c r="N68" s="437"/>
      <c r="O68" s="437"/>
      <c r="P68" s="437"/>
      <c r="Q68" s="506"/>
    </row>
    <row r="69" spans="1:17" s="425" customFormat="1" ht="15.75" customHeight="1">
      <c r="A69" s="338">
        <v>1</v>
      </c>
      <c r="B69" s="339" t="s">
        <v>14</v>
      </c>
      <c r="C69" s="342">
        <v>4864994</v>
      </c>
      <c r="D69" s="38" t="s">
        <v>12</v>
      </c>
      <c r="E69" s="39" t="s">
        <v>324</v>
      </c>
      <c r="F69" s="348">
        <v>-1000</v>
      </c>
      <c r="G69" s="318">
        <v>988832</v>
      </c>
      <c r="H69" s="319">
        <v>988356</v>
      </c>
      <c r="I69" s="319">
        <f>G69-H69</f>
        <v>476</v>
      </c>
      <c r="J69" s="319">
        <f>$F69*I69</f>
        <v>-476000</v>
      </c>
      <c r="K69" s="319">
        <f>J69/1000000</f>
        <v>-0.476</v>
      </c>
      <c r="L69" s="318">
        <v>997200</v>
      </c>
      <c r="M69" s="319">
        <v>997255</v>
      </c>
      <c r="N69" s="319">
        <f>L69-M69</f>
        <v>-55</v>
      </c>
      <c r="O69" s="319">
        <f>$F69*N69</f>
        <v>55000</v>
      </c>
      <c r="P69" s="319">
        <f>O69/1000000</f>
        <v>0.055</v>
      </c>
      <c r="Q69" s="429"/>
    </row>
    <row r="70" spans="1:17" s="425" customFormat="1" ht="15.75" customHeight="1">
      <c r="A70" s="338">
        <v>2</v>
      </c>
      <c r="B70" s="339" t="s">
        <v>15</v>
      </c>
      <c r="C70" s="342">
        <v>5295153</v>
      </c>
      <c r="D70" s="38" t="s">
        <v>12</v>
      </c>
      <c r="E70" s="39" t="s">
        <v>324</v>
      </c>
      <c r="F70" s="348">
        <v>-1000</v>
      </c>
      <c r="G70" s="318">
        <v>976685</v>
      </c>
      <c r="H70" s="319">
        <v>976169</v>
      </c>
      <c r="I70" s="319">
        <f>G70-H70</f>
        <v>516</v>
      </c>
      <c r="J70" s="319">
        <f>$F70*I70</f>
        <v>-516000</v>
      </c>
      <c r="K70" s="319">
        <f>J70/1000000</f>
        <v>-0.516</v>
      </c>
      <c r="L70" s="318">
        <v>962535</v>
      </c>
      <c r="M70" s="319">
        <v>962537</v>
      </c>
      <c r="N70" s="319">
        <f>L70-M70</f>
        <v>-2</v>
      </c>
      <c r="O70" s="319">
        <f>$F70*N70</f>
        <v>2000</v>
      </c>
      <c r="P70" s="319">
        <f>O70/1000000</f>
        <v>0.002</v>
      </c>
      <c r="Q70" s="429"/>
    </row>
    <row r="71" spans="1:17" s="425" customFormat="1" ht="15.75" customHeight="1">
      <c r="A71" s="338"/>
      <c r="B71" s="339"/>
      <c r="C71" s="342"/>
      <c r="D71" s="38"/>
      <c r="E71" s="39"/>
      <c r="F71" s="348">
        <v>-1000</v>
      </c>
      <c r="G71" s="318">
        <v>972301</v>
      </c>
      <c r="H71" s="319">
        <v>972301</v>
      </c>
      <c r="I71" s="319">
        <f>G71-H71</f>
        <v>0</v>
      </c>
      <c r="J71" s="319">
        <f>$F71*I71</f>
        <v>0</v>
      </c>
      <c r="K71" s="319">
        <f>J71/1000000</f>
        <v>0</v>
      </c>
      <c r="L71" s="318"/>
      <c r="M71" s="319"/>
      <c r="N71" s="319"/>
      <c r="O71" s="319"/>
      <c r="P71" s="319"/>
      <c r="Q71" s="429"/>
    </row>
    <row r="72" spans="1:17" s="425" customFormat="1" ht="15">
      <c r="A72" s="338">
        <v>3</v>
      </c>
      <c r="B72" s="339" t="s">
        <v>16</v>
      </c>
      <c r="C72" s="342">
        <v>5100234</v>
      </c>
      <c r="D72" s="38" t="s">
        <v>12</v>
      </c>
      <c r="E72" s="39" t="s">
        <v>324</v>
      </c>
      <c r="F72" s="348">
        <v>-1000</v>
      </c>
      <c r="G72" s="318">
        <v>991631</v>
      </c>
      <c r="H72" s="319">
        <v>991458</v>
      </c>
      <c r="I72" s="319">
        <f>G72-H72</f>
        <v>173</v>
      </c>
      <c r="J72" s="319">
        <f>$F72*I72</f>
        <v>-173000</v>
      </c>
      <c r="K72" s="319">
        <f>J72/1000000</f>
        <v>-0.173</v>
      </c>
      <c r="L72" s="318">
        <v>997769</v>
      </c>
      <c r="M72" s="319">
        <v>997868</v>
      </c>
      <c r="N72" s="319">
        <f>L72-M72</f>
        <v>-99</v>
      </c>
      <c r="O72" s="319">
        <f>$F72*N72</f>
        <v>99000</v>
      </c>
      <c r="P72" s="319">
        <f>O72/1000000</f>
        <v>0.099</v>
      </c>
      <c r="Q72" s="426"/>
    </row>
    <row r="73" spans="1:17" s="425" customFormat="1" ht="15">
      <c r="A73" s="338">
        <v>4</v>
      </c>
      <c r="B73" s="339" t="s">
        <v>155</v>
      </c>
      <c r="C73" s="342">
        <v>5128452</v>
      </c>
      <c r="D73" s="38" t="s">
        <v>12</v>
      </c>
      <c r="E73" s="39" t="s">
        <v>324</v>
      </c>
      <c r="F73" s="348">
        <v>-1000</v>
      </c>
      <c r="G73" s="318">
        <v>990955</v>
      </c>
      <c r="H73" s="319">
        <v>989427</v>
      </c>
      <c r="I73" s="319">
        <f>G73-H73</f>
        <v>1528</v>
      </c>
      <c r="J73" s="319">
        <f>$F73*I73</f>
        <v>-1528000</v>
      </c>
      <c r="K73" s="319">
        <f>J73/1000000</f>
        <v>-1.528</v>
      </c>
      <c r="L73" s="318">
        <v>998435</v>
      </c>
      <c r="M73" s="319">
        <v>998452</v>
      </c>
      <c r="N73" s="319">
        <f>L73-M73</f>
        <v>-17</v>
      </c>
      <c r="O73" s="319">
        <f>$F73*N73</f>
        <v>17000</v>
      </c>
      <c r="P73" s="319">
        <f>O73/1000000</f>
        <v>0.017</v>
      </c>
      <c r="Q73" s="747"/>
    </row>
    <row r="74" spans="1:17" s="425" customFormat="1" ht="15.75" customHeight="1">
      <c r="A74" s="338"/>
      <c r="B74" s="340" t="s">
        <v>118</v>
      </c>
      <c r="C74" s="342"/>
      <c r="D74" s="42"/>
      <c r="E74" s="42"/>
      <c r="F74" s="348"/>
      <c r="G74" s="318"/>
      <c r="H74" s="319"/>
      <c r="I74" s="443"/>
      <c r="J74" s="443"/>
      <c r="K74" s="443"/>
      <c r="L74" s="318"/>
      <c r="M74" s="319"/>
      <c r="N74" s="443"/>
      <c r="O74" s="443"/>
      <c r="P74" s="443"/>
      <c r="Q74" s="429"/>
    </row>
    <row r="75" spans="1:17" s="425" customFormat="1" ht="15" customHeight="1">
      <c r="A75" s="338">
        <v>5</v>
      </c>
      <c r="B75" s="339" t="s">
        <v>119</v>
      </c>
      <c r="C75" s="342">
        <v>4864978</v>
      </c>
      <c r="D75" s="38" t="s">
        <v>12</v>
      </c>
      <c r="E75" s="39" t="s">
        <v>324</v>
      </c>
      <c r="F75" s="348">
        <v>-1000</v>
      </c>
      <c r="G75" s="318">
        <v>29809</v>
      </c>
      <c r="H75" s="319">
        <v>28871</v>
      </c>
      <c r="I75" s="443">
        <f aca="true" t="shared" si="12" ref="I75:I80">G75-H75</f>
        <v>938</v>
      </c>
      <c r="J75" s="443">
        <f aca="true" t="shared" si="13" ref="J75:J80">$F75*I75</f>
        <v>-938000</v>
      </c>
      <c r="K75" s="443">
        <f aca="true" t="shared" si="14" ref="K75:K80">J75/1000000</f>
        <v>-0.938</v>
      </c>
      <c r="L75" s="318">
        <v>997541</v>
      </c>
      <c r="M75" s="319">
        <v>997342</v>
      </c>
      <c r="N75" s="443">
        <f aca="true" t="shared" si="15" ref="N75:N80">L75-M75</f>
        <v>199</v>
      </c>
      <c r="O75" s="443">
        <f aca="true" t="shared" si="16" ref="O75:O80">$F75*N75</f>
        <v>-199000</v>
      </c>
      <c r="P75" s="443">
        <f aca="true" t="shared" si="17" ref="P75:P80">O75/1000000</f>
        <v>-0.199</v>
      </c>
      <c r="Q75" s="429"/>
    </row>
    <row r="76" spans="1:17" s="425" customFormat="1" ht="15" customHeight="1">
      <c r="A76" s="338">
        <v>6</v>
      </c>
      <c r="B76" s="339" t="s">
        <v>120</v>
      </c>
      <c r="C76" s="342">
        <v>5128449</v>
      </c>
      <c r="D76" s="38" t="s">
        <v>12</v>
      </c>
      <c r="E76" s="39" t="s">
        <v>324</v>
      </c>
      <c r="F76" s="348">
        <v>-1000</v>
      </c>
      <c r="G76" s="318">
        <v>15122</v>
      </c>
      <c r="H76" s="319">
        <v>14195</v>
      </c>
      <c r="I76" s="443">
        <f t="shared" si="12"/>
        <v>927</v>
      </c>
      <c r="J76" s="443">
        <f t="shared" si="13"/>
        <v>-927000</v>
      </c>
      <c r="K76" s="443">
        <f t="shared" si="14"/>
        <v>-0.927</v>
      </c>
      <c r="L76" s="318">
        <v>996543</v>
      </c>
      <c r="M76" s="319">
        <v>996341</v>
      </c>
      <c r="N76" s="443">
        <f t="shared" si="15"/>
        <v>202</v>
      </c>
      <c r="O76" s="443">
        <f t="shared" si="16"/>
        <v>-202000</v>
      </c>
      <c r="P76" s="443">
        <f t="shared" si="17"/>
        <v>-0.202</v>
      </c>
      <c r="Q76" s="429"/>
    </row>
    <row r="77" spans="1:17" s="425" customFormat="1" ht="15" customHeight="1">
      <c r="A77" s="338">
        <v>7</v>
      </c>
      <c r="B77" s="339" t="s">
        <v>121</v>
      </c>
      <c r="C77" s="342">
        <v>5295141</v>
      </c>
      <c r="D77" s="38" t="s">
        <v>12</v>
      </c>
      <c r="E77" s="39" t="s">
        <v>324</v>
      </c>
      <c r="F77" s="348">
        <v>-1000</v>
      </c>
      <c r="G77" s="318">
        <v>7913</v>
      </c>
      <c r="H77" s="319">
        <v>7274</v>
      </c>
      <c r="I77" s="443">
        <f t="shared" si="12"/>
        <v>639</v>
      </c>
      <c r="J77" s="443">
        <f t="shared" si="13"/>
        <v>-639000</v>
      </c>
      <c r="K77" s="443">
        <f t="shared" si="14"/>
        <v>-0.639</v>
      </c>
      <c r="L77" s="318">
        <v>12223</v>
      </c>
      <c r="M77" s="319">
        <v>12325</v>
      </c>
      <c r="N77" s="443">
        <f t="shared" si="15"/>
        <v>-102</v>
      </c>
      <c r="O77" s="443">
        <f t="shared" si="16"/>
        <v>102000</v>
      </c>
      <c r="P77" s="443">
        <f t="shared" si="17"/>
        <v>0.102</v>
      </c>
      <c r="Q77" s="429"/>
    </row>
    <row r="78" spans="1:17" s="425" customFormat="1" ht="15" customHeight="1">
      <c r="A78" s="338">
        <v>8</v>
      </c>
      <c r="B78" s="339" t="s">
        <v>122</v>
      </c>
      <c r="C78" s="342">
        <v>4865167</v>
      </c>
      <c r="D78" s="38" t="s">
        <v>12</v>
      </c>
      <c r="E78" s="39" t="s">
        <v>324</v>
      </c>
      <c r="F78" s="348">
        <v>-1000</v>
      </c>
      <c r="G78" s="263">
        <v>1655</v>
      </c>
      <c r="H78" s="264">
        <v>1655</v>
      </c>
      <c r="I78" s="821">
        <v>0</v>
      </c>
      <c r="J78" s="821">
        <v>0</v>
      </c>
      <c r="K78" s="821">
        <v>0</v>
      </c>
      <c r="L78" s="263">
        <v>980809</v>
      </c>
      <c r="M78" s="264">
        <v>980809</v>
      </c>
      <c r="N78" s="821">
        <v>0</v>
      </c>
      <c r="O78" s="821">
        <v>0</v>
      </c>
      <c r="P78" s="821">
        <v>0</v>
      </c>
      <c r="Q78" s="429"/>
    </row>
    <row r="79" spans="1:17" s="467" customFormat="1" ht="15" customHeight="1">
      <c r="A79" s="798">
        <v>9</v>
      </c>
      <c r="B79" s="799" t="s">
        <v>123</v>
      </c>
      <c r="C79" s="800">
        <v>5295133</v>
      </c>
      <c r="D79" s="60" t="s">
        <v>12</v>
      </c>
      <c r="E79" s="61" t="s">
        <v>324</v>
      </c>
      <c r="F79" s="348">
        <v>-1000</v>
      </c>
      <c r="G79" s="318">
        <v>1210</v>
      </c>
      <c r="H79" s="319">
        <v>47</v>
      </c>
      <c r="I79" s="443">
        <f>G79-H79</f>
        <v>1163</v>
      </c>
      <c r="J79" s="443">
        <f>$F79*I79</f>
        <v>-1163000</v>
      </c>
      <c r="K79" s="443">
        <f>J79/1000000</f>
        <v>-1.163</v>
      </c>
      <c r="L79" s="318">
        <v>999903</v>
      </c>
      <c r="M79" s="319">
        <v>999856</v>
      </c>
      <c r="N79" s="443">
        <f>L79-M79</f>
        <v>47</v>
      </c>
      <c r="O79" s="443">
        <f>$F79*N79</f>
        <v>-47000</v>
      </c>
      <c r="P79" s="443">
        <f>O79/1000000</f>
        <v>-0.047</v>
      </c>
      <c r="Q79" s="801"/>
    </row>
    <row r="80" spans="1:17" s="425" customFormat="1" ht="15.75" customHeight="1">
      <c r="A80" s="338">
        <v>10</v>
      </c>
      <c r="B80" s="339" t="s">
        <v>124</v>
      </c>
      <c r="C80" s="342">
        <v>5295135</v>
      </c>
      <c r="D80" s="38" t="s">
        <v>12</v>
      </c>
      <c r="E80" s="39" t="s">
        <v>324</v>
      </c>
      <c r="F80" s="348">
        <v>-1000</v>
      </c>
      <c r="G80" s="318">
        <v>930742</v>
      </c>
      <c r="H80" s="319">
        <v>930742</v>
      </c>
      <c r="I80" s="319">
        <f t="shared" si="12"/>
        <v>0</v>
      </c>
      <c r="J80" s="319">
        <f t="shared" si="13"/>
        <v>0</v>
      </c>
      <c r="K80" s="319">
        <f t="shared" si="14"/>
        <v>0</v>
      </c>
      <c r="L80" s="318">
        <v>978697</v>
      </c>
      <c r="M80" s="319">
        <v>978697</v>
      </c>
      <c r="N80" s="319">
        <f t="shared" si="15"/>
        <v>0</v>
      </c>
      <c r="O80" s="319">
        <f t="shared" si="16"/>
        <v>0</v>
      </c>
      <c r="P80" s="319">
        <f t="shared" si="17"/>
        <v>0</v>
      </c>
      <c r="Q80" s="747" t="s">
        <v>468</v>
      </c>
    </row>
    <row r="81" spans="1:17" s="425" customFormat="1" ht="15.75" customHeight="1">
      <c r="A81" s="338"/>
      <c r="B81" s="339"/>
      <c r="C81" s="342"/>
      <c r="D81" s="38"/>
      <c r="E81" s="39"/>
      <c r="F81" s="348"/>
      <c r="G81" s="318"/>
      <c r="H81" s="319"/>
      <c r="I81" s="319"/>
      <c r="J81" s="319"/>
      <c r="K81" s="319"/>
      <c r="L81" s="318"/>
      <c r="M81" s="319"/>
      <c r="N81" s="319"/>
      <c r="O81" s="319"/>
      <c r="P81" s="319"/>
      <c r="Q81" s="747"/>
    </row>
    <row r="82" spans="1:17" s="425" customFormat="1" ht="15.75" customHeight="1">
      <c r="A82" s="338"/>
      <c r="B82" s="341" t="s">
        <v>125</v>
      </c>
      <c r="C82" s="342"/>
      <c r="D82" s="38"/>
      <c r="E82" s="38"/>
      <c r="F82" s="348"/>
      <c r="G82" s="318"/>
      <c r="H82" s="319"/>
      <c r="I82" s="443"/>
      <c r="J82" s="443"/>
      <c r="K82" s="443"/>
      <c r="L82" s="318"/>
      <c r="M82" s="319"/>
      <c r="N82" s="443"/>
      <c r="O82" s="443"/>
      <c r="P82" s="443"/>
      <c r="Q82" s="429"/>
    </row>
    <row r="83" spans="1:17" s="425" customFormat="1" ht="15.75" customHeight="1">
      <c r="A83" s="338">
        <v>11</v>
      </c>
      <c r="B83" s="339" t="s">
        <v>126</v>
      </c>
      <c r="C83" s="342">
        <v>5295129</v>
      </c>
      <c r="D83" s="38" t="s">
        <v>12</v>
      </c>
      <c r="E83" s="39" t="s">
        <v>324</v>
      </c>
      <c r="F83" s="348">
        <v>-1000</v>
      </c>
      <c r="G83" s="318">
        <v>984457</v>
      </c>
      <c r="H83" s="319">
        <v>983016</v>
      </c>
      <c r="I83" s="443">
        <f>G83-H83</f>
        <v>1441</v>
      </c>
      <c r="J83" s="443">
        <f>$F83*I83</f>
        <v>-1441000</v>
      </c>
      <c r="K83" s="443">
        <f>J83/1000000</f>
        <v>-1.441</v>
      </c>
      <c r="L83" s="318">
        <v>974764</v>
      </c>
      <c r="M83" s="319">
        <v>974765</v>
      </c>
      <c r="N83" s="443">
        <f>L83-M83</f>
        <v>-1</v>
      </c>
      <c r="O83" s="443">
        <f>$F83*N83</f>
        <v>1000</v>
      </c>
      <c r="P83" s="443">
        <f>O83/1000000</f>
        <v>0.001</v>
      </c>
      <c r="Q83" s="429"/>
    </row>
    <row r="84" spans="1:17" s="425" customFormat="1" ht="15.75" customHeight="1">
      <c r="A84" s="338">
        <v>12</v>
      </c>
      <c r="B84" s="339" t="s">
        <v>127</v>
      </c>
      <c r="C84" s="342">
        <v>4864917</v>
      </c>
      <c r="D84" s="38" t="s">
        <v>12</v>
      </c>
      <c r="E84" s="39" t="s">
        <v>324</v>
      </c>
      <c r="F84" s="348">
        <v>-1000</v>
      </c>
      <c r="G84" s="318">
        <v>964794</v>
      </c>
      <c r="H84" s="319">
        <v>964278</v>
      </c>
      <c r="I84" s="443">
        <f>G84-H84</f>
        <v>516</v>
      </c>
      <c r="J84" s="443">
        <f>$F84*I84</f>
        <v>-516000</v>
      </c>
      <c r="K84" s="443">
        <f>J84/1000000</f>
        <v>-0.516</v>
      </c>
      <c r="L84" s="318">
        <v>825275</v>
      </c>
      <c r="M84" s="319">
        <v>825278</v>
      </c>
      <c r="N84" s="443">
        <f>L84-M84</f>
        <v>-3</v>
      </c>
      <c r="O84" s="443">
        <f>$F84*N84</f>
        <v>3000</v>
      </c>
      <c r="P84" s="443">
        <f>O84/1000000</f>
        <v>0.003</v>
      </c>
      <c r="Q84" s="429"/>
    </row>
    <row r="85" spans="1:17" s="425" customFormat="1" ht="15.75" customHeight="1">
      <c r="A85" s="338"/>
      <c r="B85" s="340" t="s">
        <v>128</v>
      </c>
      <c r="C85" s="342"/>
      <c r="D85" s="42"/>
      <c r="E85" s="42"/>
      <c r="F85" s="348"/>
      <c r="G85" s="318"/>
      <c r="H85" s="319"/>
      <c r="I85" s="443"/>
      <c r="J85" s="443"/>
      <c r="K85" s="443"/>
      <c r="L85" s="318"/>
      <c r="M85" s="319"/>
      <c r="N85" s="443"/>
      <c r="O85" s="443"/>
      <c r="P85" s="443"/>
      <c r="Q85" s="429"/>
    </row>
    <row r="86" spans="1:17" s="425" customFormat="1" ht="19.5" customHeight="1">
      <c r="A86" s="338">
        <v>13</v>
      </c>
      <c r="B86" s="339" t="s">
        <v>129</v>
      </c>
      <c r="C86" s="342">
        <v>4864838</v>
      </c>
      <c r="D86" s="38" t="s">
        <v>12</v>
      </c>
      <c r="E86" s="39" t="s">
        <v>324</v>
      </c>
      <c r="F86" s="348">
        <v>-2000</v>
      </c>
      <c r="G86" s="318">
        <v>4159</v>
      </c>
      <c r="H86" s="319">
        <v>2768</v>
      </c>
      <c r="I86" s="443">
        <f>G86-H86</f>
        <v>1391</v>
      </c>
      <c r="J86" s="443">
        <f>$F86*I86</f>
        <v>-2782000</v>
      </c>
      <c r="K86" s="443">
        <f>J86/1000000</f>
        <v>-2.782</v>
      </c>
      <c r="L86" s="318">
        <v>4</v>
      </c>
      <c r="M86" s="319">
        <v>4</v>
      </c>
      <c r="N86" s="443">
        <f>L86-M86</f>
        <v>0</v>
      </c>
      <c r="O86" s="443">
        <f>$F86*N86</f>
        <v>0</v>
      </c>
      <c r="P86" s="443">
        <f>O86/1000000</f>
        <v>0</v>
      </c>
      <c r="Q86" s="439"/>
    </row>
    <row r="87" spans="1:17" s="425" customFormat="1" ht="19.5" customHeight="1">
      <c r="A87" s="338">
        <v>14</v>
      </c>
      <c r="B87" s="339" t="s">
        <v>130</v>
      </c>
      <c r="C87" s="342">
        <v>4864929</v>
      </c>
      <c r="D87" s="38" t="s">
        <v>12</v>
      </c>
      <c r="E87" s="39" t="s">
        <v>324</v>
      </c>
      <c r="F87" s="348">
        <v>-1000</v>
      </c>
      <c r="G87" s="318">
        <v>3116</v>
      </c>
      <c r="H87" s="319">
        <v>2276</v>
      </c>
      <c r="I87" s="319">
        <f>G87-H87</f>
        <v>840</v>
      </c>
      <c r="J87" s="319">
        <f>$F87*I87</f>
        <v>-840000</v>
      </c>
      <c r="K87" s="319">
        <f>J87/1000000</f>
        <v>-0.84</v>
      </c>
      <c r="L87" s="318">
        <v>77</v>
      </c>
      <c r="M87" s="319">
        <v>77</v>
      </c>
      <c r="N87" s="319">
        <f>L87-M87</f>
        <v>0</v>
      </c>
      <c r="O87" s="319">
        <f>$F87*N87</f>
        <v>0</v>
      </c>
      <c r="P87" s="319">
        <f>O87/1000000</f>
        <v>0</v>
      </c>
      <c r="Q87" s="439"/>
    </row>
    <row r="88" spans="1:17" s="425" customFormat="1" ht="19.5" customHeight="1">
      <c r="A88" s="338">
        <v>15</v>
      </c>
      <c r="B88" s="339" t="s">
        <v>388</v>
      </c>
      <c r="C88" s="342">
        <v>5295168</v>
      </c>
      <c r="D88" s="38" t="s">
        <v>12</v>
      </c>
      <c r="E88" s="39" t="s">
        <v>324</v>
      </c>
      <c r="F88" s="348">
        <v>-1000</v>
      </c>
      <c r="G88" s="318">
        <v>23012</v>
      </c>
      <c r="H88" s="319">
        <v>22809</v>
      </c>
      <c r="I88" s="319">
        <f>G88-H88</f>
        <v>203</v>
      </c>
      <c r="J88" s="319">
        <f>$F88*I88</f>
        <v>-203000</v>
      </c>
      <c r="K88" s="319">
        <f>J88/1000000</f>
        <v>-0.203</v>
      </c>
      <c r="L88" s="318">
        <v>225</v>
      </c>
      <c r="M88" s="319">
        <v>225</v>
      </c>
      <c r="N88" s="319">
        <f>L88-M88</f>
        <v>0</v>
      </c>
      <c r="O88" s="319">
        <f>$F88*N88</f>
        <v>0</v>
      </c>
      <c r="P88" s="319">
        <f>O88/1000000</f>
        <v>0</v>
      </c>
      <c r="Q88" s="429"/>
    </row>
    <row r="89" spans="1:17" s="462" customFormat="1" ht="15.75" thickBot="1">
      <c r="A89" s="655"/>
      <c r="B89" s="751"/>
      <c r="C89" s="343"/>
      <c r="D89" s="85"/>
      <c r="E89" s="465"/>
      <c r="F89" s="343"/>
      <c r="G89" s="427"/>
      <c r="H89" s="428"/>
      <c r="I89" s="428"/>
      <c r="J89" s="428"/>
      <c r="K89" s="428"/>
      <c r="L89" s="427"/>
      <c r="M89" s="428"/>
      <c r="N89" s="428"/>
      <c r="O89" s="428"/>
      <c r="P89" s="428"/>
      <c r="Q89" s="752"/>
    </row>
    <row r="90" spans="1:17" ht="18.75" thickTop="1">
      <c r="A90" s="425"/>
      <c r="B90" s="286" t="s">
        <v>228</v>
      </c>
      <c r="C90" s="425"/>
      <c r="D90" s="425"/>
      <c r="E90" s="425"/>
      <c r="F90" s="550"/>
      <c r="G90" s="425"/>
      <c r="H90" s="425"/>
      <c r="I90" s="507"/>
      <c r="J90" s="507"/>
      <c r="K90" s="146">
        <f>SUM(K69:K89)</f>
        <v>-12.142</v>
      </c>
      <c r="L90" s="459"/>
      <c r="M90" s="425"/>
      <c r="N90" s="507"/>
      <c r="O90" s="507"/>
      <c r="P90" s="146">
        <f>SUM(P69:P89)</f>
        <v>-0.16900000000000004</v>
      </c>
      <c r="Q90" s="425"/>
    </row>
    <row r="91" spans="2:16" ht="18">
      <c r="B91" s="286"/>
      <c r="F91" s="188"/>
      <c r="I91" s="16"/>
      <c r="J91" s="16"/>
      <c r="K91" s="19"/>
      <c r="L91" s="17"/>
      <c r="N91" s="16"/>
      <c r="O91" s="16"/>
      <c r="P91" s="287"/>
    </row>
    <row r="92" spans="2:16" ht="18">
      <c r="B92" s="286" t="s">
        <v>136</v>
      </c>
      <c r="F92" s="188"/>
      <c r="I92" s="16"/>
      <c r="J92" s="16"/>
      <c r="K92" s="335">
        <f>SUM(K90:K91)</f>
        <v>-12.142</v>
      </c>
      <c r="L92" s="17"/>
      <c r="N92" s="16"/>
      <c r="O92" s="16"/>
      <c r="P92" s="335">
        <f>SUM(P90:P91)</f>
        <v>-0.16900000000000004</v>
      </c>
    </row>
    <row r="93" spans="6:16" ht="15">
      <c r="F93" s="188"/>
      <c r="I93" s="16"/>
      <c r="J93" s="16"/>
      <c r="K93" s="19"/>
      <c r="L93" s="17"/>
      <c r="N93" s="16"/>
      <c r="O93" s="16"/>
      <c r="P93" s="19"/>
    </row>
    <row r="94" spans="6:16" ht="15">
      <c r="F94" s="188"/>
      <c r="I94" s="16"/>
      <c r="J94" s="16"/>
      <c r="K94" s="19"/>
      <c r="L94" s="17"/>
      <c r="N94" s="16"/>
      <c r="O94" s="16"/>
      <c r="P94" s="19"/>
    </row>
    <row r="95" spans="6:18" ht="15">
      <c r="F95" s="188"/>
      <c r="I95" s="16"/>
      <c r="J95" s="16"/>
      <c r="K95" s="19"/>
      <c r="L95" s="17"/>
      <c r="N95" s="16"/>
      <c r="O95" s="16"/>
      <c r="P95" s="19"/>
      <c r="Q95" s="243" t="str">
        <f>NDPL!Q1</f>
        <v>DECEMBER-2020</v>
      </c>
      <c r="R95" s="243"/>
    </row>
    <row r="96" spans="1:16" ht="18.75" thickBot="1">
      <c r="A96" s="296" t="s">
        <v>227</v>
      </c>
      <c r="F96" s="188"/>
      <c r="G96" s="6"/>
      <c r="H96" s="6"/>
      <c r="I96" s="44" t="s">
        <v>7</v>
      </c>
      <c r="J96" s="17"/>
      <c r="K96" s="17"/>
      <c r="L96" s="17"/>
      <c r="M96" s="17"/>
      <c r="N96" s="44" t="s">
        <v>374</v>
      </c>
      <c r="O96" s="17"/>
      <c r="P96" s="17"/>
    </row>
    <row r="97" spans="1:17" ht="48" customHeight="1" thickBot="1" thickTop="1">
      <c r="A97" s="33" t="s">
        <v>8</v>
      </c>
      <c r="B97" s="30" t="s">
        <v>9</v>
      </c>
      <c r="C97" s="31" t="s">
        <v>1</v>
      </c>
      <c r="D97" s="31" t="s">
        <v>2</v>
      </c>
      <c r="E97" s="31" t="s">
        <v>3</v>
      </c>
      <c r="F97" s="31" t="s">
        <v>10</v>
      </c>
      <c r="G97" s="33" t="str">
        <f>NDPL!G5</f>
        <v>FINAL READING 31/12/2020</v>
      </c>
      <c r="H97" s="31" t="str">
        <f>NDPL!H5</f>
        <v>INTIAL READING 01/12/2020</v>
      </c>
      <c r="I97" s="31" t="s">
        <v>4</v>
      </c>
      <c r="J97" s="31" t="s">
        <v>5</v>
      </c>
      <c r="K97" s="31" t="s">
        <v>6</v>
      </c>
      <c r="L97" s="33" t="str">
        <f>NDPL!G5</f>
        <v>FINAL READING 31/12/2020</v>
      </c>
      <c r="M97" s="31" t="str">
        <f>NDPL!H5</f>
        <v>INTIAL READING 01/12/2020</v>
      </c>
      <c r="N97" s="31" t="s">
        <v>4</v>
      </c>
      <c r="O97" s="31" t="s">
        <v>5</v>
      </c>
      <c r="P97" s="31" t="s">
        <v>6</v>
      </c>
      <c r="Q97" s="32" t="s">
        <v>287</v>
      </c>
    </row>
    <row r="98" spans="1:16" ht="17.25" thickBot="1" thickTop="1">
      <c r="A98" s="5"/>
      <c r="B98" s="41"/>
      <c r="C98" s="4"/>
      <c r="D98" s="4"/>
      <c r="E98" s="4"/>
      <c r="F98" s="308"/>
      <c r="G98" s="4"/>
      <c r="H98" s="4"/>
      <c r="I98" s="4"/>
      <c r="J98" s="4"/>
      <c r="K98" s="4"/>
      <c r="L98" s="18"/>
      <c r="M98" s="4"/>
      <c r="N98" s="4"/>
      <c r="O98" s="4"/>
      <c r="P98" s="4"/>
    </row>
    <row r="99" spans="1:17" ht="15.75" customHeight="1" thickTop="1">
      <c r="A99" s="336"/>
      <c r="B99" s="345" t="s">
        <v>30</v>
      </c>
      <c r="C99" s="346"/>
      <c r="D99" s="79"/>
      <c r="E99" s="86"/>
      <c r="F99" s="309"/>
      <c r="G99" s="29"/>
      <c r="H99" s="23"/>
      <c r="I99" s="24"/>
      <c r="J99" s="24"/>
      <c r="K99" s="24"/>
      <c r="L99" s="22"/>
      <c r="M99" s="23"/>
      <c r="N99" s="24"/>
      <c r="O99" s="24"/>
      <c r="P99" s="24"/>
      <c r="Q99" s="142"/>
    </row>
    <row r="100" spans="1:17" s="425" customFormat="1" ht="15.75" customHeight="1">
      <c r="A100" s="338">
        <v>1</v>
      </c>
      <c r="B100" s="339" t="s">
        <v>31</v>
      </c>
      <c r="C100" s="342">
        <v>4864791</v>
      </c>
      <c r="D100" s="433" t="s">
        <v>12</v>
      </c>
      <c r="E100" s="434" t="s">
        <v>324</v>
      </c>
      <c r="F100" s="348">
        <v>-266.67</v>
      </c>
      <c r="G100" s="318">
        <v>996421</v>
      </c>
      <c r="H100" s="319">
        <v>996815</v>
      </c>
      <c r="I100" s="264">
        <f>G100-H100</f>
        <v>-394</v>
      </c>
      <c r="J100" s="264">
        <f>$F100*I100</f>
        <v>105067.98000000001</v>
      </c>
      <c r="K100" s="264">
        <f>J100/1000000</f>
        <v>0.10506798</v>
      </c>
      <c r="L100" s="318">
        <v>999877</v>
      </c>
      <c r="M100" s="319">
        <v>999880</v>
      </c>
      <c r="N100" s="264">
        <f>L100-M100</f>
        <v>-3</v>
      </c>
      <c r="O100" s="264">
        <f>$F100*N100</f>
        <v>800.01</v>
      </c>
      <c r="P100" s="264">
        <f>O100/1000000</f>
        <v>0.00080001</v>
      </c>
      <c r="Q100" s="454"/>
    </row>
    <row r="101" spans="1:17" s="425" customFormat="1" ht="15.75" customHeight="1">
      <c r="A101" s="338">
        <v>2</v>
      </c>
      <c r="B101" s="339" t="s">
        <v>32</v>
      </c>
      <c r="C101" s="342">
        <v>4864867</v>
      </c>
      <c r="D101" s="38" t="s">
        <v>12</v>
      </c>
      <c r="E101" s="39" t="s">
        <v>324</v>
      </c>
      <c r="F101" s="348">
        <v>-500</v>
      </c>
      <c r="G101" s="318">
        <v>2184</v>
      </c>
      <c r="H101" s="319">
        <v>2163</v>
      </c>
      <c r="I101" s="264">
        <f>G101-H101</f>
        <v>21</v>
      </c>
      <c r="J101" s="264">
        <f>$F101*I101</f>
        <v>-10500</v>
      </c>
      <c r="K101" s="264">
        <f>J101/1000000</f>
        <v>-0.0105</v>
      </c>
      <c r="L101" s="318">
        <v>232</v>
      </c>
      <c r="M101" s="319">
        <v>211</v>
      </c>
      <c r="N101" s="319">
        <f>L101-M101</f>
        <v>21</v>
      </c>
      <c r="O101" s="319">
        <f>$F101*N101</f>
        <v>-10500</v>
      </c>
      <c r="P101" s="319">
        <f>O101/1000000</f>
        <v>-0.0105</v>
      </c>
      <c r="Q101" s="429"/>
    </row>
    <row r="102" spans="1:17" s="425" customFormat="1" ht="15.75" customHeight="1">
      <c r="A102" s="338"/>
      <c r="B102" s="341" t="s">
        <v>353</v>
      </c>
      <c r="C102" s="342"/>
      <c r="D102" s="38"/>
      <c r="E102" s="39"/>
      <c r="F102" s="348"/>
      <c r="G102" s="318"/>
      <c r="H102" s="319"/>
      <c r="I102" s="264"/>
      <c r="J102" s="264"/>
      <c r="K102" s="264"/>
      <c r="L102" s="318"/>
      <c r="M102" s="319"/>
      <c r="N102" s="319"/>
      <c r="O102" s="319"/>
      <c r="P102" s="319"/>
      <c r="Q102" s="429"/>
    </row>
    <row r="103" spans="1:17" s="425" customFormat="1" ht="15">
      <c r="A103" s="338">
        <v>3</v>
      </c>
      <c r="B103" s="306" t="s">
        <v>103</v>
      </c>
      <c r="C103" s="342">
        <v>4865107</v>
      </c>
      <c r="D103" s="42" t="s">
        <v>12</v>
      </c>
      <c r="E103" s="39" t="s">
        <v>324</v>
      </c>
      <c r="F103" s="348">
        <v>-266.66</v>
      </c>
      <c r="G103" s="318">
        <v>3346</v>
      </c>
      <c r="H103" s="319">
        <v>3425</v>
      </c>
      <c r="I103" s="264">
        <f aca="true" t="shared" si="18" ref="I103:I111">G103-H103</f>
        <v>-79</v>
      </c>
      <c r="J103" s="264">
        <f aca="true" t="shared" si="19" ref="J103:J112">$F103*I103</f>
        <v>21066.140000000003</v>
      </c>
      <c r="K103" s="264">
        <f aca="true" t="shared" si="20" ref="K103:K112">J103/1000000</f>
        <v>0.021066140000000004</v>
      </c>
      <c r="L103" s="318">
        <v>2221</v>
      </c>
      <c r="M103" s="319">
        <v>2219</v>
      </c>
      <c r="N103" s="319">
        <f aca="true" t="shared" si="21" ref="N103:N111">L103-M103</f>
        <v>2</v>
      </c>
      <c r="O103" s="319">
        <f aca="true" t="shared" si="22" ref="O103:O112">$F103*N103</f>
        <v>-533.32</v>
      </c>
      <c r="P103" s="319">
        <f aca="true" t="shared" si="23" ref="P103:P112">O103/1000000</f>
        <v>-0.00053332</v>
      </c>
      <c r="Q103" s="455"/>
    </row>
    <row r="104" spans="1:17" s="425" customFormat="1" ht="15.75" customHeight="1">
      <c r="A104" s="338">
        <v>4</v>
      </c>
      <c r="B104" s="339" t="s">
        <v>104</v>
      </c>
      <c r="C104" s="342">
        <v>4865137</v>
      </c>
      <c r="D104" s="38" t="s">
        <v>12</v>
      </c>
      <c r="E104" s="39" t="s">
        <v>324</v>
      </c>
      <c r="F104" s="348">
        <v>-100</v>
      </c>
      <c r="G104" s="318">
        <v>113135</v>
      </c>
      <c r="H104" s="319">
        <v>112621</v>
      </c>
      <c r="I104" s="264">
        <f t="shared" si="18"/>
        <v>514</v>
      </c>
      <c r="J104" s="264">
        <f t="shared" si="19"/>
        <v>-51400</v>
      </c>
      <c r="K104" s="264">
        <f t="shared" si="20"/>
        <v>-0.0514</v>
      </c>
      <c r="L104" s="318">
        <v>152457</v>
      </c>
      <c r="M104" s="319">
        <v>152455</v>
      </c>
      <c r="N104" s="319">
        <f t="shared" si="21"/>
        <v>2</v>
      </c>
      <c r="O104" s="319">
        <f t="shared" si="22"/>
        <v>-200</v>
      </c>
      <c r="P104" s="319">
        <f t="shared" si="23"/>
        <v>-0.0002</v>
      </c>
      <c r="Q104" s="429"/>
    </row>
    <row r="105" spans="1:17" s="425" customFormat="1" ht="15">
      <c r="A105" s="338">
        <v>5</v>
      </c>
      <c r="B105" s="339" t="s">
        <v>105</v>
      </c>
      <c r="C105" s="342">
        <v>4865136</v>
      </c>
      <c r="D105" s="38" t="s">
        <v>12</v>
      </c>
      <c r="E105" s="39" t="s">
        <v>324</v>
      </c>
      <c r="F105" s="348">
        <v>-200</v>
      </c>
      <c r="G105" s="318">
        <v>986740</v>
      </c>
      <c r="H105" s="319">
        <v>987556</v>
      </c>
      <c r="I105" s="264">
        <f t="shared" si="18"/>
        <v>-816</v>
      </c>
      <c r="J105" s="264">
        <f t="shared" si="19"/>
        <v>163200</v>
      </c>
      <c r="K105" s="264">
        <f t="shared" si="20"/>
        <v>0.1632</v>
      </c>
      <c r="L105" s="318">
        <v>999329</v>
      </c>
      <c r="M105" s="319">
        <v>999330</v>
      </c>
      <c r="N105" s="319">
        <f t="shared" si="21"/>
        <v>-1</v>
      </c>
      <c r="O105" s="319">
        <f t="shared" si="22"/>
        <v>200</v>
      </c>
      <c r="P105" s="319">
        <f t="shared" si="23"/>
        <v>0.0002</v>
      </c>
      <c r="Q105" s="736"/>
    </row>
    <row r="106" spans="1:17" s="425" customFormat="1" ht="15">
      <c r="A106" s="338">
        <v>6</v>
      </c>
      <c r="B106" s="339" t="s">
        <v>106</v>
      </c>
      <c r="C106" s="342">
        <v>4865172</v>
      </c>
      <c r="D106" s="38" t="s">
        <v>12</v>
      </c>
      <c r="E106" s="39" t="s">
        <v>324</v>
      </c>
      <c r="F106" s="348">
        <v>-1000</v>
      </c>
      <c r="G106" s="318">
        <v>618</v>
      </c>
      <c r="H106" s="319">
        <v>612</v>
      </c>
      <c r="I106" s="264">
        <f>G106-H106</f>
        <v>6</v>
      </c>
      <c r="J106" s="264">
        <f>$F106*I106</f>
        <v>-6000</v>
      </c>
      <c r="K106" s="264">
        <f>J106/1000000</f>
        <v>-0.006</v>
      </c>
      <c r="L106" s="318">
        <v>22</v>
      </c>
      <c r="M106" s="319">
        <v>22</v>
      </c>
      <c r="N106" s="319">
        <f>L106-M106</f>
        <v>0</v>
      </c>
      <c r="O106" s="319">
        <f>$F106*N106</f>
        <v>0</v>
      </c>
      <c r="P106" s="319">
        <f>O106/1000000</f>
        <v>0</v>
      </c>
      <c r="Q106" s="648"/>
    </row>
    <row r="107" spans="1:17" s="425" customFormat="1" ht="15">
      <c r="A107" s="338">
        <v>7</v>
      </c>
      <c r="B107" s="339" t="s">
        <v>107</v>
      </c>
      <c r="C107" s="342">
        <v>4864968</v>
      </c>
      <c r="D107" s="38" t="s">
        <v>12</v>
      </c>
      <c r="E107" s="39" t="s">
        <v>324</v>
      </c>
      <c r="F107" s="348">
        <v>-800</v>
      </c>
      <c r="G107" s="318">
        <v>2466</v>
      </c>
      <c r="H107" s="319">
        <v>2521</v>
      </c>
      <c r="I107" s="264">
        <f t="shared" si="18"/>
        <v>-55</v>
      </c>
      <c r="J107" s="264">
        <f t="shared" si="19"/>
        <v>44000</v>
      </c>
      <c r="K107" s="264">
        <f t="shared" si="20"/>
        <v>0.044</v>
      </c>
      <c r="L107" s="318">
        <v>2636</v>
      </c>
      <c r="M107" s="319">
        <v>2627</v>
      </c>
      <c r="N107" s="319">
        <f t="shared" si="21"/>
        <v>9</v>
      </c>
      <c r="O107" s="319">
        <f t="shared" si="22"/>
        <v>-7200</v>
      </c>
      <c r="P107" s="319">
        <f t="shared" si="23"/>
        <v>-0.0072</v>
      </c>
      <c r="Q107" s="439"/>
    </row>
    <row r="108" spans="1:17" s="425" customFormat="1" ht="15.75" customHeight="1">
      <c r="A108" s="338">
        <v>8</v>
      </c>
      <c r="B108" s="339" t="s">
        <v>349</v>
      </c>
      <c r="C108" s="342">
        <v>4865004</v>
      </c>
      <c r="D108" s="38" t="s">
        <v>12</v>
      </c>
      <c r="E108" s="39" t="s">
        <v>324</v>
      </c>
      <c r="F108" s="348">
        <v>-800</v>
      </c>
      <c r="G108" s="318">
        <v>3076</v>
      </c>
      <c r="H108" s="319">
        <v>3214</v>
      </c>
      <c r="I108" s="264">
        <f t="shared" si="18"/>
        <v>-138</v>
      </c>
      <c r="J108" s="264">
        <f t="shared" si="19"/>
        <v>110400</v>
      </c>
      <c r="K108" s="264">
        <f t="shared" si="20"/>
        <v>0.1104</v>
      </c>
      <c r="L108" s="318">
        <v>1314</v>
      </c>
      <c r="M108" s="319">
        <v>1313</v>
      </c>
      <c r="N108" s="319">
        <f t="shared" si="21"/>
        <v>1</v>
      </c>
      <c r="O108" s="319">
        <f t="shared" si="22"/>
        <v>-800</v>
      </c>
      <c r="P108" s="319">
        <f t="shared" si="23"/>
        <v>-0.0008</v>
      </c>
      <c r="Q108" s="455"/>
    </row>
    <row r="109" spans="1:17" s="425" customFormat="1" ht="15.75" customHeight="1">
      <c r="A109" s="338">
        <v>9</v>
      </c>
      <c r="B109" s="339" t="s">
        <v>371</v>
      </c>
      <c r="C109" s="342">
        <v>4865050</v>
      </c>
      <c r="D109" s="38" t="s">
        <v>12</v>
      </c>
      <c r="E109" s="39" t="s">
        <v>324</v>
      </c>
      <c r="F109" s="348">
        <v>-800</v>
      </c>
      <c r="G109" s="318">
        <v>988143</v>
      </c>
      <c r="H109" s="319">
        <v>988868</v>
      </c>
      <c r="I109" s="264">
        <f>G109-H109</f>
        <v>-725</v>
      </c>
      <c r="J109" s="264">
        <f t="shared" si="19"/>
        <v>580000</v>
      </c>
      <c r="K109" s="264">
        <f t="shared" si="20"/>
        <v>0.58</v>
      </c>
      <c r="L109" s="318">
        <v>998792</v>
      </c>
      <c r="M109" s="319">
        <v>998890</v>
      </c>
      <c r="N109" s="319">
        <f>L109-M109</f>
        <v>-98</v>
      </c>
      <c r="O109" s="319">
        <f t="shared" si="22"/>
        <v>78400</v>
      </c>
      <c r="P109" s="319">
        <f t="shared" si="23"/>
        <v>0.0784</v>
      </c>
      <c r="Q109" s="429"/>
    </row>
    <row r="110" spans="1:17" s="425" customFormat="1" ht="15.75" customHeight="1">
      <c r="A110" s="338">
        <v>10</v>
      </c>
      <c r="B110" s="339" t="s">
        <v>370</v>
      </c>
      <c r="C110" s="342">
        <v>4864998</v>
      </c>
      <c r="D110" s="38" t="s">
        <v>12</v>
      </c>
      <c r="E110" s="39" t="s">
        <v>324</v>
      </c>
      <c r="F110" s="348">
        <v>-800</v>
      </c>
      <c r="G110" s="318">
        <v>954874</v>
      </c>
      <c r="H110" s="319">
        <v>955630</v>
      </c>
      <c r="I110" s="264">
        <f t="shared" si="18"/>
        <v>-756</v>
      </c>
      <c r="J110" s="264">
        <f t="shared" si="19"/>
        <v>604800</v>
      </c>
      <c r="K110" s="264">
        <f t="shared" si="20"/>
        <v>0.6048</v>
      </c>
      <c r="L110" s="318">
        <v>980319</v>
      </c>
      <c r="M110" s="319">
        <v>980433</v>
      </c>
      <c r="N110" s="319">
        <f t="shared" si="21"/>
        <v>-114</v>
      </c>
      <c r="O110" s="319">
        <f t="shared" si="22"/>
        <v>91200</v>
      </c>
      <c r="P110" s="319">
        <f t="shared" si="23"/>
        <v>0.0912</v>
      </c>
      <c r="Q110" s="429"/>
    </row>
    <row r="111" spans="1:17" s="425" customFormat="1" ht="15.75" customHeight="1">
      <c r="A111" s="338">
        <v>11</v>
      </c>
      <c r="B111" s="339" t="s">
        <v>364</v>
      </c>
      <c r="C111" s="342">
        <v>4864993</v>
      </c>
      <c r="D111" s="158" t="s">
        <v>12</v>
      </c>
      <c r="E111" s="246" t="s">
        <v>324</v>
      </c>
      <c r="F111" s="348">
        <v>-800</v>
      </c>
      <c r="G111" s="318">
        <v>959431</v>
      </c>
      <c r="H111" s="319">
        <v>959431</v>
      </c>
      <c r="I111" s="264">
        <f t="shared" si="18"/>
        <v>0</v>
      </c>
      <c r="J111" s="264">
        <f t="shared" si="19"/>
        <v>0</v>
      </c>
      <c r="K111" s="264">
        <f t="shared" si="20"/>
        <v>0</v>
      </c>
      <c r="L111" s="318">
        <v>989864</v>
      </c>
      <c r="M111" s="319">
        <v>989864</v>
      </c>
      <c r="N111" s="319">
        <f t="shared" si="21"/>
        <v>0</v>
      </c>
      <c r="O111" s="319">
        <f t="shared" si="22"/>
        <v>0</v>
      </c>
      <c r="P111" s="319">
        <f t="shared" si="23"/>
        <v>0</v>
      </c>
      <c r="Q111" s="430"/>
    </row>
    <row r="112" spans="1:17" s="425" customFormat="1" ht="15.75" customHeight="1">
      <c r="A112" s="338">
        <v>12</v>
      </c>
      <c r="B112" s="339" t="s">
        <v>406</v>
      </c>
      <c r="C112" s="342">
        <v>5128403</v>
      </c>
      <c r="D112" s="158" t="s">
        <v>12</v>
      </c>
      <c r="E112" s="246" t="s">
        <v>324</v>
      </c>
      <c r="F112" s="348">
        <v>-2000</v>
      </c>
      <c r="G112" s="318">
        <v>995622</v>
      </c>
      <c r="H112" s="319">
        <v>995854</v>
      </c>
      <c r="I112" s="264">
        <f>G112-H112</f>
        <v>-232</v>
      </c>
      <c r="J112" s="264">
        <f t="shared" si="19"/>
        <v>464000</v>
      </c>
      <c r="K112" s="264">
        <f t="shared" si="20"/>
        <v>0.464</v>
      </c>
      <c r="L112" s="318">
        <v>999556</v>
      </c>
      <c r="M112" s="319">
        <v>999567</v>
      </c>
      <c r="N112" s="319">
        <f>L112-M112</f>
        <v>-11</v>
      </c>
      <c r="O112" s="319">
        <f t="shared" si="22"/>
        <v>22000</v>
      </c>
      <c r="P112" s="319">
        <f t="shared" si="23"/>
        <v>0.022</v>
      </c>
      <c r="Q112" s="456"/>
    </row>
    <row r="113" spans="1:17" s="425" customFormat="1" ht="15.75" customHeight="1">
      <c r="A113" s="338"/>
      <c r="B113" s="340" t="s">
        <v>354</v>
      </c>
      <c r="C113" s="342"/>
      <c r="D113" s="42"/>
      <c r="E113" s="42"/>
      <c r="F113" s="348"/>
      <c r="G113" s="318"/>
      <c r="H113" s="319"/>
      <c r="I113" s="264"/>
      <c r="J113" s="264"/>
      <c r="K113" s="264"/>
      <c r="L113" s="318"/>
      <c r="M113" s="319"/>
      <c r="N113" s="319"/>
      <c r="O113" s="319"/>
      <c r="P113" s="319"/>
      <c r="Q113" s="429"/>
    </row>
    <row r="114" spans="1:17" s="425" customFormat="1" ht="15.75" customHeight="1">
      <c r="A114" s="338">
        <v>13</v>
      </c>
      <c r="B114" s="339" t="s">
        <v>108</v>
      </c>
      <c r="C114" s="342">
        <v>4864949</v>
      </c>
      <c r="D114" s="38" t="s">
        <v>12</v>
      </c>
      <c r="E114" s="39" t="s">
        <v>324</v>
      </c>
      <c r="F114" s="348">
        <v>-2000</v>
      </c>
      <c r="G114" s="318">
        <v>992812</v>
      </c>
      <c r="H114" s="319">
        <v>993276</v>
      </c>
      <c r="I114" s="264">
        <f>G114-H114</f>
        <v>-464</v>
      </c>
      <c r="J114" s="264">
        <f>$F114*I114</f>
        <v>928000</v>
      </c>
      <c r="K114" s="264">
        <f>J114/1000000</f>
        <v>0.928</v>
      </c>
      <c r="L114" s="318">
        <v>999505</v>
      </c>
      <c r="M114" s="319">
        <v>999516</v>
      </c>
      <c r="N114" s="319">
        <f>L114-M114</f>
        <v>-11</v>
      </c>
      <c r="O114" s="319">
        <f>$F114*N114</f>
        <v>22000</v>
      </c>
      <c r="P114" s="319">
        <f>O114/1000000</f>
        <v>0.022</v>
      </c>
      <c r="Q114" s="440"/>
    </row>
    <row r="115" spans="1:17" s="425" customFormat="1" ht="15.75" customHeight="1">
      <c r="A115" s="338">
        <v>14</v>
      </c>
      <c r="B115" s="339" t="s">
        <v>109</v>
      </c>
      <c r="C115" s="342">
        <v>4865016</v>
      </c>
      <c r="D115" s="38" t="s">
        <v>12</v>
      </c>
      <c r="E115" s="39" t="s">
        <v>324</v>
      </c>
      <c r="F115" s="348">
        <v>-800</v>
      </c>
      <c r="G115" s="263">
        <v>7</v>
      </c>
      <c r="H115" s="264">
        <v>7</v>
      </c>
      <c r="I115" s="264">
        <v>0</v>
      </c>
      <c r="J115" s="264">
        <v>0</v>
      </c>
      <c r="K115" s="264">
        <v>0</v>
      </c>
      <c r="L115" s="263">
        <v>999722</v>
      </c>
      <c r="M115" s="264">
        <v>999722</v>
      </c>
      <c r="N115" s="264">
        <v>0</v>
      </c>
      <c r="O115" s="264">
        <v>0</v>
      </c>
      <c r="P115" s="264">
        <v>0</v>
      </c>
      <c r="Q115" s="440"/>
    </row>
    <row r="116" spans="1:17" ht="15.75" customHeight="1">
      <c r="A116" s="338"/>
      <c r="B116" s="341" t="s">
        <v>110</v>
      </c>
      <c r="C116" s="342"/>
      <c r="D116" s="38"/>
      <c r="E116" s="38"/>
      <c r="F116" s="348"/>
      <c r="G116" s="318"/>
      <c r="H116" s="319"/>
      <c r="I116" s="365"/>
      <c r="J116" s="365"/>
      <c r="K116" s="365"/>
      <c r="L116" s="318"/>
      <c r="M116" s="319"/>
      <c r="N116" s="317"/>
      <c r="O116" s="317"/>
      <c r="P116" s="317"/>
      <c r="Q116" s="143"/>
    </row>
    <row r="117" spans="1:17" s="425" customFormat="1" ht="15.75" customHeight="1">
      <c r="A117" s="338">
        <v>15</v>
      </c>
      <c r="B117" s="306" t="s">
        <v>42</v>
      </c>
      <c r="C117" s="342">
        <v>4864843</v>
      </c>
      <c r="D117" s="42" t="s">
        <v>12</v>
      </c>
      <c r="E117" s="39" t="s">
        <v>324</v>
      </c>
      <c r="F117" s="348">
        <v>-1000</v>
      </c>
      <c r="G117" s="318">
        <v>999015</v>
      </c>
      <c r="H117" s="319">
        <v>999640</v>
      </c>
      <c r="I117" s="264">
        <f>G117-H117</f>
        <v>-625</v>
      </c>
      <c r="J117" s="264">
        <f>$F117*I117</f>
        <v>625000</v>
      </c>
      <c r="K117" s="264">
        <f>J117/1000000</f>
        <v>0.625</v>
      </c>
      <c r="L117" s="318">
        <v>26629</v>
      </c>
      <c r="M117" s="319">
        <v>27023</v>
      </c>
      <c r="N117" s="319">
        <f>L117-M117</f>
        <v>-394</v>
      </c>
      <c r="O117" s="319">
        <f>$F117*N117</f>
        <v>394000</v>
      </c>
      <c r="P117" s="319">
        <f>O117/1000000</f>
        <v>0.394</v>
      </c>
      <c r="Q117" s="429"/>
    </row>
    <row r="118" spans="1:17" ht="15.75" customHeight="1">
      <c r="A118" s="338"/>
      <c r="B118" s="341" t="s">
        <v>43</v>
      </c>
      <c r="C118" s="342"/>
      <c r="D118" s="38"/>
      <c r="E118" s="38"/>
      <c r="F118" s="348"/>
      <c r="G118" s="318"/>
      <c r="H118" s="319"/>
      <c r="I118" s="365"/>
      <c r="J118" s="365"/>
      <c r="K118" s="365"/>
      <c r="L118" s="318"/>
      <c r="M118" s="319"/>
      <c r="N118" s="317"/>
      <c r="O118" s="317"/>
      <c r="P118" s="317"/>
      <c r="Q118" s="143"/>
    </row>
    <row r="119" spans="1:17" s="425" customFormat="1" ht="15.75" customHeight="1">
      <c r="A119" s="338">
        <v>16</v>
      </c>
      <c r="B119" s="339" t="s">
        <v>76</v>
      </c>
      <c r="C119" s="342">
        <v>4865169</v>
      </c>
      <c r="D119" s="38" t="s">
        <v>12</v>
      </c>
      <c r="E119" s="39" t="s">
        <v>324</v>
      </c>
      <c r="F119" s="348">
        <v>-1000</v>
      </c>
      <c r="G119" s="318">
        <v>870</v>
      </c>
      <c r="H119" s="319">
        <v>901</v>
      </c>
      <c r="I119" s="264">
        <f>G119-H119</f>
        <v>-31</v>
      </c>
      <c r="J119" s="264">
        <f>$F119*I119</f>
        <v>31000</v>
      </c>
      <c r="K119" s="264">
        <f>J119/1000000</f>
        <v>0.031</v>
      </c>
      <c r="L119" s="318">
        <v>61206</v>
      </c>
      <c r="M119" s="319">
        <v>61207</v>
      </c>
      <c r="N119" s="319">
        <f>L119-M119</f>
        <v>-1</v>
      </c>
      <c r="O119" s="319">
        <f>$F119*N119</f>
        <v>1000</v>
      </c>
      <c r="P119" s="319">
        <f>O119/1000000</f>
        <v>0.001</v>
      </c>
      <c r="Q119" s="429"/>
    </row>
    <row r="120" spans="1:17" ht="15.75" customHeight="1">
      <c r="A120" s="338"/>
      <c r="B120" s="340" t="s">
        <v>46</v>
      </c>
      <c r="C120" s="326"/>
      <c r="D120" s="42"/>
      <c r="E120" s="42"/>
      <c r="F120" s="348"/>
      <c r="G120" s="318"/>
      <c r="H120" s="319"/>
      <c r="I120" s="367"/>
      <c r="J120" s="367"/>
      <c r="K120" s="365"/>
      <c r="L120" s="318"/>
      <c r="M120" s="319"/>
      <c r="N120" s="366"/>
      <c r="O120" s="366"/>
      <c r="P120" s="317"/>
      <c r="Q120" s="178"/>
    </row>
    <row r="121" spans="1:17" ht="15.75" customHeight="1">
      <c r="A121" s="338"/>
      <c r="B121" s="340" t="s">
        <v>47</v>
      </c>
      <c r="C121" s="326"/>
      <c r="D121" s="42"/>
      <c r="E121" s="42"/>
      <c r="F121" s="348"/>
      <c r="G121" s="318"/>
      <c r="H121" s="319"/>
      <c r="I121" s="367"/>
      <c r="J121" s="367"/>
      <c r="K121" s="365"/>
      <c r="L121" s="318"/>
      <c r="M121" s="319"/>
      <c r="N121" s="366"/>
      <c r="O121" s="366"/>
      <c r="P121" s="317"/>
      <c r="Q121" s="178"/>
    </row>
    <row r="122" spans="1:17" ht="15.75" customHeight="1">
      <c r="A122" s="344"/>
      <c r="B122" s="347" t="s">
        <v>60</v>
      </c>
      <c r="C122" s="342"/>
      <c r="D122" s="42"/>
      <c r="E122" s="42"/>
      <c r="F122" s="348"/>
      <c r="G122" s="318"/>
      <c r="H122" s="319"/>
      <c r="I122" s="365"/>
      <c r="J122" s="365"/>
      <c r="K122" s="365"/>
      <c r="L122" s="318"/>
      <c r="M122" s="319"/>
      <c r="N122" s="317"/>
      <c r="O122" s="317"/>
      <c r="P122" s="317"/>
      <c r="Q122" s="178"/>
    </row>
    <row r="123" spans="1:17" s="425" customFormat="1" ht="17.25" customHeight="1">
      <c r="A123" s="338">
        <v>17</v>
      </c>
      <c r="B123" s="466" t="s">
        <v>61</v>
      </c>
      <c r="C123" s="342">
        <v>4865088</v>
      </c>
      <c r="D123" s="38" t="s">
        <v>12</v>
      </c>
      <c r="E123" s="39" t="s">
        <v>324</v>
      </c>
      <c r="F123" s="348">
        <v>-166.66</v>
      </c>
      <c r="G123" s="318">
        <v>1412</v>
      </c>
      <c r="H123" s="319">
        <v>1412</v>
      </c>
      <c r="I123" s="264">
        <f>G123-H123</f>
        <v>0</v>
      </c>
      <c r="J123" s="264">
        <f>$F123*I123</f>
        <v>0</v>
      </c>
      <c r="K123" s="264">
        <f>J123/1000000</f>
        <v>0</v>
      </c>
      <c r="L123" s="318">
        <v>7172</v>
      </c>
      <c r="M123" s="319">
        <v>7172</v>
      </c>
      <c r="N123" s="319">
        <f>L123-M123</f>
        <v>0</v>
      </c>
      <c r="O123" s="319">
        <f>$F123*N123</f>
        <v>0</v>
      </c>
      <c r="P123" s="319">
        <f>O123/1000000</f>
        <v>0</v>
      </c>
      <c r="Q123" s="455"/>
    </row>
    <row r="124" spans="1:17" s="425" customFormat="1" ht="15.75" customHeight="1">
      <c r="A124" s="338">
        <v>18</v>
      </c>
      <c r="B124" s="466" t="s">
        <v>62</v>
      </c>
      <c r="C124" s="342">
        <v>4902579</v>
      </c>
      <c r="D124" s="38" t="s">
        <v>12</v>
      </c>
      <c r="E124" s="39" t="s">
        <v>324</v>
      </c>
      <c r="F124" s="348">
        <v>-500</v>
      </c>
      <c r="G124" s="318">
        <v>999866</v>
      </c>
      <c r="H124" s="319">
        <v>999888</v>
      </c>
      <c r="I124" s="264">
        <f>G124-H124</f>
        <v>-22</v>
      </c>
      <c r="J124" s="264">
        <f>$F124*I124</f>
        <v>11000</v>
      </c>
      <c r="K124" s="264">
        <f>J124/1000000</f>
        <v>0.011</v>
      </c>
      <c r="L124" s="318">
        <v>2126</v>
      </c>
      <c r="M124" s="319">
        <v>2133</v>
      </c>
      <c r="N124" s="319">
        <f>L124-M124</f>
        <v>-7</v>
      </c>
      <c r="O124" s="319">
        <f>$F124*N124</f>
        <v>3500</v>
      </c>
      <c r="P124" s="319">
        <f>O124/1000000</f>
        <v>0.0035</v>
      </c>
      <c r="Q124" s="429"/>
    </row>
    <row r="125" spans="1:17" s="425" customFormat="1" ht="15.75" customHeight="1">
      <c r="A125" s="338">
        <v>19</v>
      </c>
      <c r="B125" s="466" t="s">
        <v>63</v>
      </c>
      <c r="C125" s="342">
        <v>4902585</v>
      </c>
      <c r="D125" s="38" t="s">
        <v>12</v>
      </c>
      <c r="E125" s="39" t="s">
        <v>324</v>
      </c>
      <c r="F125" s="348">
        <v>-666.67</v>
      </c>
      <c r="G125" s="318">
        <v>2429</v>
      </c>
      <c r="H125" s="319">
        <v>2437</v>
      </c>
      <c r="I125" s="264">
        <f>G125-H125</f>
        <v>-8</v>
      </c>
      <c r="J125" s="264">
        <f>$F125*I125</f>
        <v>5333.36</v>
      </c>
      <c r="K125" s="264">
        <f>J125/1000000</f>
        <v>0.00533336</v>
      </c>
      <c r="L125" s="318">
        <v>433</v>
      </c>
      <c r="M125" s="319">
        <v>423</v>
      </c>
      <c r="N125" s="319">
        <f>L125-M125</f>
        <v>10</v>
      </c>
      <c r="O125" s="319">
        <f>$F125*N125</f>
        <v>-6666.7</v>
      </c>
      <c r="P125" s="319">
        <f>O125/1000000</f>
        <v>-0.0066667</v>
      </c>
      <c r="Q125" s="429"/>
    </row>
    <row r="126" spans="1:17" s="425" customFormat="1" ht="15.75" customHeight="1">
      <c r="A126" s="338">
        <v>20</v>
      </c>
      <c r="B126" s="466" t="s">
        <v>64</v>
      </c>
      <c r="C126" s="342">
        <v>4865090</v>
      </c>
      <c r="D126" s="38" t="s">
        <v>12</v>
      </c>
      <c r="E126" s="39" t="s">
        <v>324</v>
      </c>
      <c r="F126" s="651">
        <v>-500</v>
      </c>
      <c r="G126" s="318">
        <v>986</v>
      </c>
      <c r="H126" s="319">
        <v>970</v>
      </c>
      <c r="I126" s="264">
        <f>G126-H126</f>
        <v>16</v>
      </c>
      <c r="J126" s="264">
        <f>$F126*I126</f>
        <v>-8000</v>
      </c>
      <c r="K126" s="264">
        <f>J126/1000000</f>
        <v>-0.008</v>
      </c>
      <c r="L126" s="318">
        <v>448</v>
      </c>
      <c r="M126" s="319">
        <v>418</v>
      </c>
      <c r="N126" s="319">
        <f>L126-M126</f>
        <v>30</v>
      </c>
      <c r="O126" s="319">
        <f>$F126*N126</f>
        <v>-15000</v>
      </c>
      <c r="P126" s="319">
        <f>O126/1000000</f>
        <v>-0.015</v>
      </c>
      <c r="Q126" s="429"/>
    </row>
    <row r="127" spans="1:17" s="425" customFormat="1" ht="15.75" customHeight="1">
      <c r="A127" s="338"/>
      <c r="B127" s="347" t="s">
        <v>30</v>
      </c>
      <c r="C127" s="342"/>
      <c r="D127" s="42"/>
      <c r="E127" s="42"/>
      <c r="F127" s="348"/>
      <c r="G127" s="318"/>
      <c r="H127" s="319"/>
      <c r="I127" s="264"/>
      <c r="J127" s="264"/>
      <c r="K127" s="264"/>
      <c r="L127" s="318"/>
      <c r="M127" s="319"/>
      <c r="N127" s="319"/>
      <c r="O127" s="319"/>
      <c r="P127" s="319"/>
      <c r="Q127" s="429"/>
    </row>
    <row r="128" spans="1:17" s="425" customFormat="1" ht="15.75" customHeight="1">
      <c r="A128" s="338">
        <v>21</v>
      </c>
      <c r="B128" s="745" t="s">
        <v>65</v>
      </c>
      <c r="C128" s="342">
        <v>4864797</v>
      </c>
      <c r="D128" s="38" t="s">
        <v>12</v>
      </c>
      <c r="E128" s="39" t="s">
        <v>324</v>
      </c>
      <c r="F128" s="348">
        <v>-100</v>
      </c>
      <c r="G128" s="318">
        <v>60865</v>
      </c>
      <c r="H128" s="319">
        <v>61036</v>
      </c>
      <c r="I128" s="264">
        <f>G128-H128</f>
        <v>-171</v>
      </c>
      <c r="J128" s="264">
        <f>$F128*I128</f>
        <v>17100</v>
      </c>
      <c r="K128" s="264">
        <f>J128/1000000</f>
        <v>0.0171</v>
      </c>
      <c r="L128" s="318">
        <v>1734</v>
      </c>
      <c r="M128" s="319">
        <v>1730</v>
      </c>
      <c r="N128" s="319">
        <f>L128-M128</f>
        <v>4</v>
      </c>
      <c r="O128" s="319">
        <f>$F128*N128</f>
        <v>-400</v>
      </c>
      <c r="P128" s="319">
        <f>O128/1000000</f>
        <v>-0.0004</v>
      </c>
      <c r="Q128" s="429"/>
    </row>
    <row r="129" spans="1:17" s="425" customFormat="1" ht="15.75" customHeight="1">
      <c r="A129" s="338">
        <v>22</v>
      </c>
      <c r="B129" s="745" t="s">
        <v>134</v>
      </c>
      <c r="C129" s="342">
        <v>4865074</v>
      </c>
      <c r="D129" s="38" t="s">
        <v>12</v>
      </c>
      <c r="E129" s="39" t="s">
        <v>324</v>
      </c>
      <c r="F129" s="348">
        <v>-133.33</v>
      </c>
      <c r="G129" s="318">
        <v>999708</v>
      </c>
      <c r="H129" s="319">
        <v>999719</v>
      </c>
      <c r="I129" s="264">
        <f>G129-H129</f>
        <v>-11</v>
      </c>
      <c r="J129" s="264">
        <f>$F129*I129</f>
        <v>1466.63</v>
      </c>
      <c r="K129" s="264">
        <f>J129/1000000</f>
        <v>0.00146663</v>
      </c>
      <c r="L129" s="318">
        <v>365</v>
      </c>
      <c r="M129" s="319">
        <v>362</v>
      </c>
      <c r="N129" s="319">
        <f>L129-M129</f>
        <v>3</v>
      </c>
      <c r="O129" s="319">
        <f>$F129*N129</f>
        <v>-399.99</v>
      </c>
      <c r="P129" s="319">
        <f>O129/1000000</f>
        <v>-0.00039999</v>
      </c>
      <c r="Q129" s="429"/>
    </row>
    <row r="130" spans="1:17" s="425" customFormat="1" ht="15.75" customHeight="1">
      <c r="A130" s="338"/>
      <c r="B130" s="347" t="s">
        <v>460</v>
      </c>
      <c r="C130" s="342"/>
      <c r="D130" s="38"/>
      <c r="E130" s="39"/>
      <c r="F130" s="348"/>
      <c r="G130" s="318"/>
      <c r="H130" s="319"/>
      <c r="I130" s="264"/>
      <c r="J130" s="264"/>
      <c r="K130" s="264"/>
      <c r="L130" s="318"/>
      <c r="M130" s="319"/>
      <c r="N130" s="319"/>
      <c r="O130" s="319"/>
      <c r="P130" s="319"/>
      <c r="Q130" s="429"/>
    </row>
    <row r="131" spans="1:17" s="425" customFormat="1" ht="14.25" customHeight="1">
      <c r="A131" s="338">
        <v>23</v>
      </c>
      <c r="B131" s="339" t="s">
        <v>59</v>
      </c>
      <c r="C131" s="342">
        <v>4902568</v>
      </c>
      <c r="D131" s="38" t="s">
        <v>12</v>
      </c>
      <c r="E131" s="39" t="s">
        <v>324</v>
      </c>
      <c r="F131" s="348">
        <v>-100</v>
      </c>
      <c r="G131" s="318">
        <v>995542</v>
      </c>
      <c r="H131" s="319">
        <v>995933</v>
      </c>
      <c r="I131" s="264">
        <f>G131-H131</f>
        <v>-391</v>
      </c>
      <c r="J131" s="264">
        <f>$F131*I131</f>
        <v>39100</v>
      </c>
      <c r="K131" s="264">
        <f>J131/1000000</f>
        <v>0.0391</v>
      </c>
      <c r="L131" s="318">
        <v>3174</v>
      </c>
      <c r="M131" s="319">
        <v>3210</v>
      </c>
      <c r="N131" s="319">
        <f>L131-M131</f>
        <v>-36</v>
      </c>
      <c r="O131" s="319">
        <f>$F131*N131</f>
        <v>3600</v>
      </c>
      <c r="P131" s="319">
        <f>O131/1000000</f>
        <v>0.0036</v>
      </c>
      <c r="Q131" s="429"/>
    </row>
    <row r="132" spans="1:17" s="425" customFormat="1" ht="15.75" customHeight="1">
      <c r="A132" s="338"/>
      <c r="B132" s="341" t="s">
        <v>67</v>
      </c>
      <c r="C132" s="342"/>
      <c r="D132" s="38"/>
      <c r="E132" s="38"/>
      <c r="F132" s="348"/>
      <c r="G132" s="318"/>
      <c r="H132" s="319"/>
      <c r="I132" s="264"/>
      <c r="J132" s="264"/>
      <c r="K132" s="264"/>
      <c r="L132" s="318"/>
      <c r="M132" s="319"/>
      <c r="N132" s="319"/>
      <c r="O132" s="319"/>
      <c r="P132" s="319"/>
      <c r="Q132" s="429"/>
    </row>
    <row r="133" spans="1:17" s="425" customFormat="1" ht="15.75" customHeight="1">
      <c r="A133" s="338">
        <v>24</v>
      </c>
      <c r="B133" s="339" t="s">
        <v>68</v>
      </c>
      <c r="C133" s="342">
        <v>4902540</v>
      </c>
      <c r="D133" s="38" t="s">
        <v>12</v>
      </c>
      <c r="E133" s="39" t="s">
        <v>324</v>
      </c>
      <c r="F133" s="348">
        <v>-100</v>
      </c>
      <c r="G133" s="318">
        <v>8028</v>
      </c>
      <c r="H133" s="319">
        <v>8034</v>
      </c>
      <c r="I133" s="264">
        <f>G133-H133</f>
        <v>-6</v>
      </c>
      <c r="J133" s="264">
        <f>$F133*I133</f>
        <v>600</v>
      </c>
      <c r="K133" s="264">
        <f>J133/1000000</f>
        <v>0.0006</v>
      </c>
      <c r="L133" s="318">
        <v>13418</v>
      </c>
      <c r="M133" s="319">
        <v>13496</v>
      </c>
      <c r="N133" s="319">
        <f>L133-M133</f>
        <v>-78</v>
      </c>
      <c r="O133" s="319">
        <f>$F133*N133</f>
        <v>7800</v>
      </c>
      <c r="P133" s="319">
        <f>O133/1000000</f>
        <v>0.0078</v>
      </c>
      <c r="Q133" s="440"/>
    </row>
    <row r="134" spans="1:17" s="425" customFormat="1" ht="15.75" customHeight="1">
      <c r="A134" s="338">
        <v>25</v>
      </c>
      <c r="B134" s="339" t="s">
        <v>69</v>
      </c>
      <c r="C134" s="342">
        <v>4902520</v>
      </c>
      <c r="D134" s="38" t="s">
        <v>12</v>
      </c>
      <c r="E134" s="39" t="s">
        <v>324</v>
      </c>
      <c r="F134" s="342">
        <v>-100</v>
      </c>
      <c r="G134" s="318">
        <v>10804</v>
      </c>
      <c r="H134" s="319">
        <v>10773</v>
      </c>
      <c r="I134" s="264">
        <f>G134-H134</f>
        <v>31</v>
      </c>
      <c r="J134" s="264">
        <f>$F134*I134</f>
        <v>-3100</v>
      </c>
      <c r="K134" s="264">
        <f>J134/1000000</f>
        <v>-0.0031</v>
      </c>
      <c r="L134" s="318">
        <v>3240</v>
      </c>
      <c r="M134" s="319">
        <v>3090</v>
      </c>
      <c r="N134" s="319">
        <f>L134-M134</f>
        <v>150</v>
      </c>
      <c r="O134" s="319">
        <f>$F134*N134</f>
        <v>-15000</v>
      </c>
      <c r="P134" s="319">
        <f>O134/1000000</f>
        <v>-0.015</v>
      </c>
      <c r="Q134" s="644"/>
    </row>
    <row r="135" spans="1:17" s="425" customFormat="1" ht="15.75" customHeight="1">
      <c r="A135" s="318">
        <v>26</v>
      </c>
      <c r="B135" s="753" t="s">
        <v>70</v>
      </c>
      <c r="C135" s="342">
        <v>4902536</v>
      </c>
      <c r="D135" s="38" t="s">
        <v>12</v>
      </c>
      <c r="E135" s="39" t="s">
        <v>324</v>
      </c>
      <c r="F135" s="342">
        <v>-100</v>
      </c>
      <c r="G135" s="318">
        <v>29825</v>
      </c>
      <c r="H135" s="319">
        <v>29804</v>
      </c>
      <c r="I135" s="319">
        <f>G135-H135</f>
        <v>21</v>
      </c>
      <c r="J135" s="319">
        <f>$F135*I135</f>
        <v>-2100</v>
      </c>
      <c r="K135" s="319">
        <f>J135/1000000</f>
        <v>-0.0021</v>
      </c>
      <c r="L135" s="318">
        <v>8770</v>
      </c>
      <c r="M135" s="319">
        <v>8589</v>
      </c>
      <c r="N135" s="319">
        <f>L135-M135</f>
        <v>181</v>
      </c>
      <c r="O135" s="319">
        <f>$F135*N135</f>
        <v>-18100</v>
      </c>
      <c r="P135" s="319">
        <f>O135/1000000</f>
        <v>-0.0181</v>
      </c>
      <c r="Q135" s="644"/>
    </row>
    <row r="136" spans="2:17" s="425" customFormat="1" ht="15.75" customHeight="1">
      <c r="B136" s="754" t="s">
        <v>466</v>
      </c>
      <c r="C136" s="682"/>
      <c r="D136" s="727"/>
      <c r="E136" s="728"/>
      <c r="F136" s="682"/>
      <c r="G136" s="318"/>
      <c r="H136" s="319"/>
      <c r="I136" s="676"/>
      <c r="J136" s="676"/>
      <c r="K136" s="729"/>
      <c r="L136" s="318"/>
      <c r="M136" s="319"/>
      <c r="N136" s="676"/>
      <c r="O136" s="676"/>
      <c r="P136" s="679"/>
      <c r="Q136" s="456"/>
    </row>
    <row r="137" spans="1:17" s="425" customFormat="1" ht="15.75" customHeight="1">
      <c r="A137" s="681">
        <v>27</v>
      </c>
      <c r="B137" s="683" t="s">
        <v>457</v>
      </c>
      <c r="C137" s="682" t="s">
        <v>465</v>
      </c>
      <c r="D137" s="38" t="s">
        <v>463</v>
      </c>
      <c r="E137" s="39" t="s">
        <v>324</v>
      </c>
      <c r="F137" s="682">
        <v>1</v>
      </c>
      <c r="G137" s="318">
        <v>23100</v>
      </c>
      <c r="H137" s="319">
        <v>20150</v>
      </c>
      <c r="I137" s="264">
        <f>G137-H137</f>
        <v>2950</v>
      </c>
      <c r="J137" s="264">
        <f>$F137*I137</f>
        <v>2950</v>
      </c>
      <c r="K137" s="264">
        <f>J137/1000000</f>
        <v>0.00295</v>
      </c>
      <c r="L137" s="318">
        <v>66670</v>
      </c>
      <c r="M137" s="319">
        <v>59190</v>
      </c>
      <c r="N137" s="319">
        <f>L137-M137</f>
        <v>7480</v>
      </c>
      <c r="O137" s="319">
        <f>$F137*N137</f>
        <v>7480</v>
      </c>
      <c r="P137" s="319">
        <f>O137/1000000</f>
        <v>0.00748</v>
      </c>
      <c r="Q137" s="820"/>
    </row>
    <row r="138" spans="1:17" s="425" customFormat="1" ht="15.75" customHeight="1">
      <c r="A138" s="681">
        <v>28</v>
      </c>
      <c r="B138" s="683" t="s">
        <v>458</v>
      </c>
      <c r="C138" s="682" t="s">
        <v>462</v>
      </c>
      <c r="D138" s="38" t="s">
        <v>463</v>
      </c>
      <c r="E138" s="39" t="s">
        <v>324</v>
      </c>
      <c r="F138" s="682">
        <v>1</v>
      </c>
      <c r="G138" s="318">
        <v>10920</v>
      </c>
      <c r="H138" s="319">
        <v>7600</v>
      </c>
      <c r="I138" s="264">
        <f>G138-H138</f>
        <v>3320</v>
      </c>
      <c r="J138" s="264">
        <f>$F138*I138</f>
        <v>3320</v>
      </c>
      <c r="K138" s="264">
        <f>J138/1000000</f>
        <v>0.00332</v>
      </c>
      <c r="L138" s="318">
        <v>194980</v>
      </c>
      <c r="M138" s="319">
        <v>181370</v>
      </c>
      <c r="N138" s="319">
        <f>L138-M138</f>
        <v>13610</v>
      </c>
      <c r="O138" s="319">
        <f>$F138*N138</f>
        <v>13610</v>
      </c>
      <c r="P138" s="319">
        <f>O138/1000000</f>
        <v>0.01361</v>
      </c>
      <c r="Q138" s="820"/>
    </row>
    <row r="139" spans="1:17" s="425" customFormat="1" ht="15.75" customHeight="1">
      <c r="A139" s="681">
        <v>29</v>
      </c>
      <c r="B139" s="683" t="s">
        <v>459</v>
      </c>
      <c r="C139" s="682" t="s">
        <v>464</v>
      </c>
      <c r="D139" s="38" t="s">
        <v>463</v>
      </c>
      <c r="E139" s="39" t="s">
        <v>324</v>
      </c>
      <c r="F139" s="682">
        <v>1</v>
      </c>
      <c r="G139" s="318">
        <v>52200</v>
      </c>
      <c r="H139" s="319">
        <v>44100</v>
      </c>
      <c r="I139" s="319">
        <f>G139-H139</f>
        <v>8100</v>
      </c>
      <c r="J139" s="319">
        <f>$F139*I139</f>
        <v>8100</v>
      </c>
      <c r="K139" s="319">
        <f>J139/1000000</f>
        <v>0.0081</v>
      </c>
      <c r="L139" s="318">
        <v>610400</v>
      </c>
      <c r="M139" s="319">
        <v>582600</v>
      </c>
      <c r="N139" s="319">
        <f>L139-M139</f>
        <v>27800</v>
      </c>
      <c r="O139" s="319">
        <f>$F139*N139</f>
        <v>27800</v>
      </c>
      <c r="P139" s="319">
        <f>O139/1000000</f>
        <v>0.0278</v>
      </c>
      <c r="Q139" s="820"/>
    </row>
    <row r="140" spans="1:17" s="425" customFormat="1" ht="15.75" customHeight="1">
      <c r="A140" s="681"/>
      <c r="B140" s="683"/>
      <c r="C140" s="682"/>
      <c r="D140" s="727"/>
      <c r="E140" s="728"/>
      <c r="F140" s="682"/>
      <c r="G140" s="681"/>
      <c r="H140" s="53"/>
      <c r="I140" s="676"/>
      <c r="J140" s="676"/>
      <c r="K140" s="729"/>
      <c r="L140" s="681"/>
      <c r="M140" s="53"/>
      <c r="N140" s="676"/>
      <c r="O140" s="676"/>
      <c r="P140" s="679"/>
      <c r="Q140" s="681"/>
    </row>
    <row r="141" spans="4:17" ht="16.5">
      <c r="D141" s="20"/>
      <c r="G141" s="318"/>
      <c r="K141" s="390">
        <f>SUM(K100:K140)</f>
        <v>3.68440411</v>
      </c>
      <c r="L141" s="318"/>
      <c r="M141" s="49"/>
      <c r="N141" s="49"/>
      <c r="O141" s="49"/>
      <c r="P141" s="368">
        <f>SUM(P100:P140)</f>
        <v>0.5985900000000001</v>
      </c>
      <c r="Q141" s="318"/>
    </row>
    <row r="142" spans="7:17" ht="15.75" thickBot="1">
      <c r="G142" s="427"/>
      <c r="K142" s="49"/>
      <c r="L142" s="427"/>
      <c r="M142" s="49"/>
      <c r="N142" s="49"/>
      <c r="O142" s="49"/>
      <c r="P142" s="49"/>
      <c r="Q142" s="427"/>
    </row>
    <row r="143" spans="11:16" ht="15" thickTop="1">
      <c r="K143" s="49"/>
      <c r="L143" s="49"/>
      <c r="M143" s="49"/>
      <c r="N143" s="49"/>
      <c r="O143" s="49"/>
      <c r="P143" s="49"/>
    </row>
    <row r="144" spans="17:18" ht="12.75">
      <c r="Q144" s="377" t="str">
        <f>NDPL!Q1</f>
        <v>DECEMBER-2020</v>
      </c>
      <c r="R144" s="243"/>
    </row>
    <row r="145" ht="13.5" thickBot="1"/>
    <row r="146" spans="1:17" ht="44.25" customHeight="1">
      <c r="A146" s="312"/>
      <c r="B146" s="310" t="s">
        <v>137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6"/>
    </row>
    <row r="147" spans="1:17" ht="19.5" customHeight="1">
      <c r="A147" s="223"/>
      <c r="B147" s="269" t="s">
        <v>138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7"/>
    </row>
    <row r="148" spans="1:17" ht="19.5" customHeight="1">
      <c r="A148" s="223"/>
      <c r="B148" s="265" t="s">
        <v>229</v>
      </c>
      <c r="C148" s="17"/>
      <c r="D148" s="17"/>
      <c r="E148" s="17"/>
      <c r="F148" s="17"/>
      <c r="G148" s="17"/>
      <c r="H148" s="17"/>
      <c r="I148" s="17"/>
      <c r="J148" s="17"/>
      <c r="K148" s="192">
        <f>K60</f>
        <v>-23.68672098</v>
      </c>
      <c r="L148" s="192"/>
      <c r="M148" s="192"/>
      <c r="N148" s="192"/>
      <c r="O148" s="192"/>
      <c r="P148" s="192">
        <f>P60</f>
        <v>-0.78296353</v>
      </c>
      <c r="Q148" s="47"/>
    </row>
    <row r="149" spans="1:17" ht="19.5" customHeight="1">
      <c r="A149" s="223"/>
      <c r="B149" s="265" t="s">
        <v>230</v>
      </c>
      <c r="C149" s="17"/>
      <c r="D149" s="17"/>
      <c r="E149" s="17"/>
      <c r="F149" s="17"/>
      <c r="G149" s="17"/>
      <c r="H149" s="17"/>
      <c r="I149" s="17"/>
      <c r="J149" s="17"/>
      <c r="K149" s="391">
        <f>K141</f>
        <v>3.68440411</v>
      </c>
      <c r="L149" s="192"/>
      <c r="M149" s="192"/>
      <c r="N149" s="192"/>
      <c r="O149" s="192"/>
      <c r="P149" s="192">
        <f>P141</f>
        <v>0.5985900000000001</v>
      </c>
      <c r="Q149" s="47"/>
    </row>
    <row r="150" spans="1:17" ht="19.5" customHeight="1">
      <c r="A150" s="223"/>
      <c r="B150" s="265" t="s">
        <v>139</v>
      </c>
      <c r="C150" s="17"/>
      <c r="D150" s="17"/>
      <c r="E150" s="17"/>
      <c r="F150" s="17"/>
      <c r="G150" s="17"/>
      <c r="H150" s="17"/>
      <c r="I150" s="17"/>
      <c r="J150" s="17"/>
      <c r="K150" s="391">
        <f>'ROHTAK ROAD'!K45</f>
        <v>-0.3499375</v>
      </c>
      <c r="L150" s="192"/>
      <c r="M150" s="192"/>
      <c r="N150" s="192"/>
      <c r="O150" s="192"/>
      <c r="P150" s="391">
        <f>'ROHTAK ROAD'!P45</f>
        <v>-0.0564</v>
      </c>
      <c r="Q150" s="47"/>
    </row>
    <row r="151" spans="1:17" ht="19.5" customHeight="1">
      <c r="A151" s="223"/>
      <c r="B151" s="265" t="s">
        <v>140</v>
      </c>
      <c r="C151" s="17"/>
      <c r="D151" s="17"/>
      <c r="E151" s="17"/>
      <c r="F151" s="17"/>
      <c r="G151" s="17"/>
      <c r="H151" s="17"/>
      <c r="I151" s="17"/>
      <c r="J151" s="17"/>
      <c r="K151" s="391">
        <f>SUM(K148:K150)</f>
        <v>-20.35225437</v>
      </c>
      <c r="L151" s="192"/>
      <c r="M151" s="192"/>
      <c r="N151" s="192"/>
      <c r="O151" s="192"/>
      <c r="P151" s="391">
        <f>SUM(P148:P150)</f>
        <v>-0.2407735299999999</v>
      </c>
      <c r="Q151" s="47"/>
    </row>
    <row r="152" spans="1:17" ht="19.5" customHeight="1">
      <c r="A152" s="223"/>
      <c r="B152" s="269" t="s">
        <v>141</v>
      </c>
      <c r="C152" s="17"/>
      <c r="D152" s="17"/>
      <c r="E152" s="17"/>
      <c r="F152" s="17"/>
      <c r="G152" s="17"/>
      <c r="H152" s="17"/>
      <c r="I152" s="17"/>
      <c r="J152" s="17"/>
      <c r="K152" s="192"/>
      <c r="L152" s="192"/>
      <c r="M152" s="192"/>
      <c r="N152" s="192"/>
      <c r="O152" s="192"/>
      <c r="P152" s="192"/>
      <c r="Q152" s="47"/>
    </row>
    <row r="153" spans="1:17" ht="19.5" customHeight="1">
      <c r="A153" s="223"/>
      <c r="B153" s="265" t="s">
        <v>231</v>
      </c>
      <c r="C153" s="17"/>
      <c r="D153" s="17"/>
      <c r="E153" s="17"/>
      <c r="F153" s="17"/>
      <c r="G153" s="17"/>
      <c r="H153" s="17"/>
      <c r="I153" s="17"/>
      <c r="J153" s="17"/>
      <c r="K153" s="192">
        <f>K92</f>
        <v>-12.142</v>
      </c>
      <c r="L153" s="192"/>
      <c r="M153" s="192"/>
      <c r="N153" s="192"/>
      <c r="O153" s="192"/>
      <c r="P153" s="192">
        <f>P92</f>
        <v>-0.16900000000000004</v>
      </c>
      <c r="Q153" s="47"/>
    </row>
    <row r="154" spans="1:17" ht="19.5" customHeight="1" thickBot="1">
      <c r="A154" s="224"/>
      <c r="B154" s="311" t="s">
        <v>142</v>
      </c>
      <c r="C154" s="48"/>
      <c r="D154" s="48"/>
      <c r="E154" s="48"/>
      <c r="F154" s="48"/>
      <c r="G154" s="48"/>
      <c r="H154" s="48"/>
      <c r="I154" s="48"/>
      <c r="J154" s="48"/>
      <c r="K154" s="392">
        <f>SUM(K151:K153)</f>
        <v>-32.49425437</v>
      </c>
      <c r="L154" s="190"/>
      <c r="M154" s="190"/>
      <c r="N154" s="190"/>
      <c r="O154" s="190"/>
      <c r="P154" s="189">
        <f>SUM(P151:P153)</f>
        <v>-0.40977352999999994</v>
      </c>
      <c r="Q154" s="191"/>
    </row>
    <row r="155" ht="12.75">
      <c r="A155" s="223"/>
    </row>
    <row r="156" ht="12.75">
      <c r="A156" s="223"/>
    </row>
    <row r="157" ht="12.75">
      <c r="A157" s="223"/>
    </row>
    <row r="158" ht="13.5" thickBot="1">
      <c r="A158" s="224"/>
    </row>
    <row r="159" spans="1:17" ht="12.75">
      <c r="A159" s="217"/>
      <c r="B159" s="218"/>
      <c r="C159" s="218"/>
      <c r="D159" s="218"/>
      <c r="E159" s="218"/>
      <c r="F159" s="218"/>
      <c r="G159" s="218"/>
      <c r="H159" s="45"/>
      <c r="I159" s="45"/>
      <c r="J159" s="45"/>
      <c r="K159" s="45"/>
      <c r="L159" s="45"/>
      <c r="M159" s="45"/>
      <c r="N159" s="45"/>
      <c r="O159" s="45"/>
      <c r="P159" s="45"/>
      <c r="Q159" s="46"/>
    </row>
    <row r="160" spans="1:17" ht="23.25">
      <c r="A160" s="225" t="s">
        <v>305</v>
      </c>
      <c r="B160" s="209"/>
      <c r="C160" s="209"/>
      <c r="D160" s="209"/>
      <c r="E160" s="209"/>
      <c r="F160" s="209"/>
      <c r="G160" s="209"/>
      <c r="H160" s="17"/>
      <c r="I160" s="17"/>
      <c r="J160" s="17"/>
      <c r="K160" s="17"/>
      <c r="L160" s="17"/>
      <c r="M160" s="17"/>
      <c r="N160" s="17"/>
      <c r="O160" s="17"/>
      <c r="P160" s="17"/>
      <c r="Q160" s="47"/>
    </row>
    <row r="161" spans="1:17" ht="12.75">
      <c r="A161" s="219"/>
      <c r="B161" s="209"/>
      <c r="C161" s="209"/>
      <c r="D161" s="209"/>
      <c r="E161" s="209"/>
      <c r="F161" s="209"/>
      <c r="G161" s="209"/>
      <c r="H161" s="17"/>
      <c r="I161" s="17"/>
      <c r="J161" s="17"/>
      <c r="K161" s="17"/>
      <c r="L161" s="17"/>
      <c r="M161" s="17"/>
      <c r="N161" s="17"/>
      <c r="O161" s="17"/>
      <c r="P161" s="17"/>
      <c r="Q161" s="47"/>
    </row>
    <row r="162" spans="1:17" ht="12.75">
      <c r="A162" s="220"/>
      <c r="B162" s="221"/>
      <c r="C162" s="221"/>
      <c r="D162" s="221"/>
      <c r="E162" s="221"/>
      <c r="F162" s="221"/>
      <c r="G162" s="221"/>
      <c r="H162" s="17"/>
      <c r="I162" s="17"/>
      <c r="J162" s="17"/>
      <c r="K162" s="235" t="s">
        <v>317</v>
      </c>
      <c r="L162" s="17"/>
      <c r="M162" s="17"/>
      <c r="N162" s="17"/>
      <c r="O162" s="17"/>
      <c r="P162" s="235" t="s">
        <v>318</v>
      </c>
      <c r="Q162" s="47"/>
    </row>
    <row r="163" spans="1:17" ht="12.75">
      <c r="A163" s="222"/>
      <c r="B163" s="124"/>
      <c r="C163" s="124"/>
      <c r="D163" s="124"/>
      <c r="E163" s="124"/>
      <c r="F163" s="124"/>
      <c r="G163" s="124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2.75">
      <c r="A164" s="222"/>
      <c r="B164" s="124"/>
      <c r="C164" s="124"/>
      <c r="D164" s="124"/>
      <c r="E164" s="124"/>
      <c r="F164" s="124"/>
      <c r="G164" s="124"/>
      <c r="H164" s="17"/>
      <c r="I164" s="17"/>
      <c r="J164" s="17"/>
      <c r="K164" s="17"/>
      <c r="L164" s="17"/>
      <c r="M164" s="17"/>
      <c r="N164" s="17"/>
      <c r="O164" s="17"/>
      <c r="P164" s="17"/>
      <c r="Q164" s="47"/>
    </row>
    <row r="165" spans="1:17" ht="18">
      <c r="A165" s="226" t="s">
        <v>308</v>
      </c>
      <c r="B165" s="210"/>
      <c r="C165" s="210"/>
      <c r="D165" s="211"/>
      <c r="E165" s="211"/>
      <c r="F165" s="212"/>
      <c r="G165" s="211"/>
      <c r="H165" s="17"/>
      <c r="I165" s="17"/>
      <c r="J165" s="17"/>
      <c r="K165" s="369">
        <f>K154</f>
        <v>-32.49425437</v>
      </c>
      <c r="L165" s="211" t="s">
        <v>306</v>
      </c>
      <c r="M165" s="17"/>
      <c r="N165" s="17"/>
      <c r="O165" s="17"/>
      <c r="P165" s="369">
        <f>P154</f>
        <v>-0.40977352999999994</v>
      </c>
      <c r="Q165" s="232" t="s">
        <v>306</v>
      </c>
    </row>
    <row r="166" spans="1:17" ht="18">
      <c r="A166" s="227"/>
      <c r="B166" s="213"/>
      <c r="C166" s="213"/>
      <c r="D166" s="209"/>
      <c r="E166" s="209"/>
      <c r="F166" s="214"/>
      <c r="G166" s="209"/>
      <c r="H166" s="17"/>
      <c r="I166" s="17"/>
      <c r="J166" s="17"/>
      <c r="K166" s="370"/>
      <c r="L166" s="209"/>
      <c r="M166" s="17"/>
      <c r="N166" s="17"/>
      <c r="O166" s="17"/>
      <c r="P166" s="370"/>
      <c r="Q166" s="233"/>
    </row>
    <row r="167" spans="1:17" ht="18">
      <c r="A167" s="228" t="s">
        <v>307</v>
      </c>
      <c r="B167" s="215"/>
      <c r="C167" s="43"/>
      <c r="D167" s="209"/>
      <c r="E167" s="209"/>
      <c r="F167" s="216"/>
      <c r="G167" s="211"/>
      <c r="H167" s="17"/>
      <c r="I167" s="17"/>
      <c r="J167" s="17"/>
      <c r="K167" s="370">
        <f>'STEPPED UP GENCO'!K43</f>
        <v>-4.514562622321501</v>
      </c>
      <c r="L167" s="211" t="s">
        <v>306</v>
      </c>
      <c r="M167" s="17"/>
      <c r="N167" s="17"/>
      <c r="O167" s="17"/>
      <c r="P167" s="370">
        <f>'STEPPED UP GENCO'!P43</f>
        <v>-0.03607586017559998</v>
      </c>
      <c r="Q167" s="232" t="s">
        <v>306</v>
      </c>
    </row>
    <row r="168" spans="1:17" ht="12.75">
      <c r="A168" s="22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7"/>
    </row>
    <row r="169" spans="1:17" ht="12.75">
      <c r="A169" s="22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7"/>
    </row>
    <row r="170" spans="1:17" ht="12.75">
      <c r="A170" s="22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7"/>
    </row>
    <row r="171" spans="1:17" ht="20.25">
      <c r="A171" s="223"/>
      <c r="B171" s="17"/>
      <c r="C171" s="17"/>
      <c r="D171" s="17"/>
      <c r="E171" s="17"/>
      <c r="F171" s="17"/>
      <c r="G171" s="17"/>
      <c r="H171" s="210"/>
      <c r="I171" s="210"/>
      <c r="J171" s="229" t="s">
        <v>309</v>
      </c>
      <c r="K171" s="329">
        <f>SUM(K165:K170)</f>
        <v>-37.0088169923215</v>
      </c>
      <c r="L171" s="229" t="s">
        <v>306</v>
      </c>
      <c r="M171" s="124"/>
      <c r="N171" s="17"/>
      <c r="O171" s="17"/>
      <c r="P171" s="329">
        <f>SUM(P165:P170)</f>
        <v>-0.44584939017559994</v>
      </c>
      <c r="Q171" s="349" t="s">
        <v>306</v>
      </c>
    </row>
    <row r="172" spans="1:17" ht="13.5" thickBot="1">
      <c r="A172" s="224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148"/>
    </row>
  </sheetData>
  <sheetProtection/>
  <printOptions/>
  <pageMargins left="0.51" right="0.5" top="0.58" bottom="0.5" header="0.5" footer="0.5"/>
  <pageSetup horizontalDpi="600" verticalDpi="600" orientation="landscape" paperSize="9" scale="59" r:id="rId1"/>
  <rowBreaks count="3" manualBreakCount="3">
    <brk id="60" max="255" man="1"/>
    <brk id="94" max="255" man="1"/>
    <brk id="14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20"/>
  <sheetViews>
    <sheetView tabSelected="1" view="pageBreakPreview" zoomScale="85" zoomScaleNormal="70" zoomScaleSheetLayoutView="85" workbookViewId="0" topLeftCell="D16">
      <selection activeCell="K45" sqref="K45"/>
    </sheetView>
  </sheetViews>
  <sheetFormatPr defaultColWidth="9.140625" defaultRowHeight="12.75"/>
  <cols>
    <col min="1" max="1" width="7.421875" style="425" customWidth="1"/>
    <col min="2" max="2" width="29.57421875" style="425" customWidth="1"/>
    <col min="3" max="3" width="13.28125" style="425" customWidth="1"/>
    <col min="4" max="4" width="9.00390625" style="425" customWidth="1"/>
    <col min="5" max="5" width="16.57421875" style="425" customWidth="1"/>
    <col min="6" max="6" width="10.8515625" style="425" customWidth="1"/>
    <col min="7" max="7" width="14.00390625" style="425" customWidth="1"/>
    <col min="8" max="8" width="13.421875" style="425" customWidth="1"/>
    <col min="9" max="9" width="11.8515625" style="425" customWidth="1"/>
    <col min="10" max="10" width="16.28125" style="425" customWidth="1"/>
    <col min="11" max="11" width="15.7109375" style="425" customWidth="1"/>
    <col min="12" max="12" width="13.421875" style="425" customWidth="1"/>
    <col min="13" max="13" width="16.28125" style="425" customWidth="1"/>
    <col min="14" max="14" width="12.140625" style="425" customWidth="1"/>
    <col min="15" max="15" width="15.28125" style="425" customWidth="1"/>
    <col min="16" max="16" width="19.140625" style="425" customWidth="1"/>
    <col min="17" max="17" width="29.421875" style="425" customWidth="1"/>
    <col min="18" max="19" width="9.140625" style="425" hidden="1" customWidth="1"/>
    <col min="20" max="16384" width="9.140625" style="425" customWidth="1"/>
  </cols>
  <sheetData>
    <row r="1" spans="1:17" s="87" customFormat="1" ht="11.25" customHeight="1">
      <c r="A1" s="15" t="s">
        <v>217</v>
      </c>
      <c r="P1" s="761" t="str">
        <f>NDPL!$Q$1</f>
        <v>DECEMBER-2020</v>
      </c>
      <c r="Q1" s="761"/>
    </row>
    <row r="2" s="87" customFormat="1" ht="11.25" customHeight="1">
      <c r="A2" s="15" t="s">
        <v>218</v>
      </c>
    </row>
    <row r="3" s="87" customFormat="1" ht="11.25" customHeight="1">
      <c r="A3" s="15" t="s">
        <v>143</v>
      </c>
    </row>
    <row r="4" spans="1:16" s="87" customFormat="1" ht="11.25" customHeight="1" thickBot="1">
      <c r="A4" s="762" t="s">
        <v>178</v>
      </c>
      <c r="G4" s="91"/>
      <c r="H4" s="91"/>
      <c r="I4" s="759" t="s">
        <v>373</v>
      </c>
      <c r="J4" s="91"/>
      <c r="K4" s="91"/>
      <c r="L4" s="91"/>
      <c r="M4" s="91"/>
      <c r="N4" s="759" t="s">
        <v>374</v>
      </c>
      <c r="O4" s="91"/>
      <c r="P4" s="91"/>
    </row>
    <row r="5" spans="1:17" ht="36.7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31/12/2020</v>
      </c>
      <c r="H5" s="479" t="str">
        <f>NDPL!H5</f>
        <v>INTIAL READING 01/12/2020</v>
      </c>
      <c r="I5" s="479" t="s">
        <v>4</v>
      </c>
      <c r="J5" s="479" t="s">
        <v>5</v>
      </c>
      <c r="K5" s="479" t="s">
        <v>6</v>
      </c>
      <c r="L5" s="477" t="str">
        <f>NDPL!G5</f>
        <v>FINAL READING 31/12/2020</v>
      </c>
      <c r="M5" s="479" t="str">
        <f>NDPL!H5</f>
        <v>INTIAL READING 01/12/2020</v>
      </c>
      <c r="N5" s="479" t="s">
        <v>4</v>
      </c>
      <c r="O5" s="479" t="s">
        <v>5</v>
      </c>
      <c r="P5" s="479" t="s">
        <v>6</v>
      </c>
      <c r="Q5" s="500" t="s">
        <v>287</v>
      </c>
    </row>
    <row r="6" ht="2.25" customHeight="1" hidden="1" thickBot="1" thickTop="1"/>
    <row r="7" spans="1:17" ht="16.5" customHeight="1" thickTop="1">
      <c r="A7" s="266"/>
      <c r="B7" s="267" t="s">
        <v>144</v>
      </c>
      <c r="C7" s="268"/>
      <c r="D7" s="34"/>
      <c r="E7" s="34"/>
      <c r="F7" s="34"/>
      <c r="G7" s="27"/>
      <c r="H7" s="437"/>
      <c r="I7" s="437"/>
      <c r="J7" s="437"/>
      <c r="K7" s="437"/>
      <c r="L7" s="438"/>
      <c r="M7" s="437"/>
      <c r="N7" s="437"/>
      <c r="O7" s="437"/>
      <c r="P7" s="437"/>
      <c r="Q7" s="506"/>
    </row>
    <row r="8" spans="1:17" ht="14.25" customHeight="1">
      <c r="A8" s="255">
        <v>1</v>
      </c>
      <c r="B8" s="291" t="s">
        <v>145</v>
      </c>
      <c r="C8" s="292">
        <v>4865170</v>
      </c>
      <c r="D8" s="118" t="s">
        <v>12</v>
      </c>
      <c r="E8" s="91" t="s">
        <v>324</v>
      </c>
      <c r="F8" s="299">
        <v>5000</v>
      </c>
      <c r="G8" s="318">
        <v>998772</v>
      </c>
      <c r="H8" s="319">
        <v>998808</v>
      </c>
      <c r="I8" s="301">
        <f aca="true" t="shared" si="0" ref="I8:I15">G8-H8</f>
        <v>-36</v>
      </c>
      <c r="J8" s="301">
        <f aca="true" t="shared" si="1" ref="J8:J15">$F8*I8</f>
        <v>-180000</v>
      </c>
      <c r="K8" s="301">
        <f aca="true" t="shared" si="2" ref="K8:K15">J8/1000000</f>
        <v>-0.18</v>
      </c>
      <c r="L8" s="318">
        <v>998756</v>
      </c>
      <c r="M8" s="319">
        <v>998771</v>
      </c>
      <c r="N8" s="301">
        <f aca="true" t="shared" si="3" ref="N8:N15">L8-M8</f>
        <v>-15</v>
      </c>
      <c r="O8" s="301">
        <f aca="true" t="shared" si="4" ref="O8:O15">$F8*N8</f>
        <v>-75000</v>
      </c>
      <c r="P8" s="301">
        <f aca="true" t="shared" si="5" ref="P8:P15">O8/1000000</f>
        <v>-0.075</v>
      </c>
      <c r="Q8" s="440"/>
    </row>
    <row r="9" spans="1:17" ht="14.25" customHeight="1">
      <c r="A9" s="255">
        <v>2</v>
      </c>
      <c r="B9" s="291" t="s">
        <v>146</v>
      </c>
      <c r="C9" s="292">
        <v>4864829</v>
      </c>
      <c r="D9" s="118" t="s">
        <v>12</v>
      </c>
      <c r="E9" s="91" t="s">
        <v>324</v>
      </c>
      <c r="F9" s="299">
        <v>133.33</v>
      </c>
      <c r="G9" s="318">
        <v>985606</v>
      </c>
      <c r="H9" s="319">
        <v>986564</v>
      </c>
      <c r="I9" s="301">
        <f t="shared" si="0"/>
        <v>-958</v>
      </c>
      <c r="J9" s="301">
        <f t="shared" si="1"/>
        <v>-127730.14000000001</v>
      </c>
      <c r="K9" s="301">
        <f t="shared" si="2"/>
        <v>-0.12773014000000002</v>
      </c>
      <c r="L9" s="318">
        <v>1310</v>
      </c>
      <c r="M9" s="319">
        <v>1724</v>
      </c>
      <c r="N9" s="301">
        <f t="shared" si="3"/>
        <v>-414</v>
      </c>
      <c r="O9" s="301">
        <f t="shared" si="4"/>
        <v>-55198.62</v>
      </c>
      <c r="P9" s="823">
        <f t="shared" si="5"/>
        <v>-0.055198620000000004</v>
      </c>
      <c r="Q9" s="444" t="s">
        <v>480</v>
      </c>
    </row>
    <row r="10" spans="1:17" ht="14.25" customHeight="1">
      <c r="A10" s="255">
        <v>3</v>
      </c>
      <c r="B10" s="291" t="s">
        <v>147</v>
      </c>
      <c r="C10" s="292">
        <v>4864812</v>
      </c>
      <c r="D10" s="118" t="s">
        <v>12</v>
      </c>
      <c r="E10" s="91" t="s">
        <v>324</v>
      </c>
      <c r="F10" s="299">
        <v>200</v>
      </c>
      <c r="G10" s="318">
        <v>987459</v>
      </c>
      <c r="H10" s="319">
        <v>988397</v>
      </c>
      <c r="I10" s="301">
        <f>G10-H10</f>
        <v>-938</v>
      </c>
      <c r="J10" s="301">
        <f>$F10*I10</f>
        <v>-187600</v>
      </c>
      <c r="K10" s="301">
        <f>J10/1000000</f>
        <v>-0.1876</v>
      </c>
      <c r="L10" s="318">
        <v>872</v>
      </c>
      <c r="M10" s="319">
        <v>1316</v>
      </c>
      <c r="N10" s="301">
        <f>L10-M10</f>
        <v>-444</v>
      </c>
      <c r="O10" s="301">
        <f>$F10*N10</f>
        <v>-88800</v>
      </c>
      <c r="P10" s="301">
        <f>O10/1000000</f>
        <v>-0.0888</v>
      </c>
      <c r="Q10" s="441"/>
    </row>
    <row r="11" spans="1:17" ht="14.25" customHeight="1">
      <c r="A11" s="255">
        <v>4</v>
      </c>
      <c r="B11" s="291" t="s">
        <v>148</v>
      </c>
      <c r="C11" s="292">
        <v>4865127</v>
      </c>
      <c r="D11" s="118" t="s">
        <v>12</v>
      </c>
      <c r="E11" s="91" t="s">
        <v>324</v>
      </c>
      <c r="F11" s="299">
        <v>1333.33</v>
      </c>
      <c r="G11" s="318">
        <v>108</v>
      </c>
      <c r="H11" s="319">
        <v>209</v>
      </c>
      <c r="I11" s="301">
        <f t="shared" si="0"/>
        <v>-101</v>
      </c>
      <c r="J11" s="301">
        <f t="shared" si="1"/>
        <v>-134666.33</v>
      </c>
      <c r="K11" s="301">
        <f t="shared" si="2"/>
        <v>-0.13466633</v>
      </c>
      <c r="L11" s="318">
        <v>999711</v>
      </c>
      <c r="M11" s="319">
        <v>999772</v>
      </c>
      <c r="N11" s="301">
        <f t="shared" si="3"/>
        <v>-61</v>
      </c>
      <c r="O11" s="301">
        <f t="shared" si="4"/>
        <v>-81333.12999999999</v>
      </c>
      <c r="P11" s="301">
        <f t="shared" si="5"/>
        <v>-0.08133312999999999</v>
      </c>
      <c r="Q11" s="791"/>
    </row>
    <row r="12" spans="1:17" ht="14.25" customHeight="1">
      <c r="A12" s="255">
        <v>5</v>
      </c>
      <c r="B12" s="291" t="s">
        <v>149</v>
      </c>
      <c r="C12" s="292">
        <v>4865177</v>
      </c>
      <c r="D12" s="118" t="s">
        <v>12</v>
      </c>
      <c r="E12" s="91" t="s">
        <v>324</v>
      </c>
      <c r="F12" s="299">
        <v>1500</v>
      </c>
      <c r="G12" s="318">
        <v>998658</v>
      </c>
      <c r="H12" s="319">
        <v>998714</v>
      </c>
      <c r="I12" s="301">
        <f t="shared" si="0"/>
        <v>-56</v>
      </c>
      <c r="J12" s="301">
        <f t="shared" si="1"/>
        <v>-84000</v>
      </c>
      <c r="K12" s="301">
        <f t="shared" si="2"/>
        <v>-0.084</v>
      </c>
      <c r="L12" s="318">
        <v>999974</v>
      </c>
      <c r="M12" s="319">
        <v>999979</v>
      </c>
      <c r="N12" s="301">
        <f t="shared" si="3"/>
        <v>-5</v>
      </c>
      <c r="O12" s="301">
        <f t="shared" si="4"/>
        <v>-7500</v>
      </c>
      <c r="P12" s="301">
        <f t="shared" si="5"/>
        <v>-0.0075</v>
      </c>
      <c r="Q12" s="744"/>
    </row>
    <row r="13" spans="1:17" ht="14.25" customHeight="1">
      <c r="A13" s="255">
        <v>6</v>
      </c>
      <c r="B13" s="291" t="s">
        <v>150</v>
      </c>
      <c r="C13" s="292">
        <v>4865111</v>
      </c>
      <c r="D13" s="118" t="s">
        <v>12</v>
      </c>
      <c r="E13" s="91" t="s">
        <v>324</v>
      </c>
      <c r="F13" s="299">
        <v>100</v>
      </c>
      <c r="G13" s="318">
        <v>13634</v>
      </c>
      <c r="H13" s="319">
        <v>14016</v>
      </c>
      <c r="I13" s="301">
        <f>G13-H13</f>
        <v>-382</v>
      </c>
      <c r="J13" s="301">
        <f t="shared" si="1"/>
        <v>-38200</v>
      </c>
      <c r="K13" s="301">
        <f t="shared" si="2"/>
        <v>-0.0382</v>
      </c>
      <c r="L13" s="318">
        <v>21801</v>
      </c>
      <c r="M13" s="319">
        <v>21911</v>
      </c>
      <c r="N13" s="301">
        <f>L13-M13</f>
        <v>-110</v>
      </c>
      <c r="O13" s="301">
        <f t="shared" si="4"/>
        <v>-11000</v>
      </c>
      <c r="P13" s="301">
        <f t="shared" si="5"/>
        <v>-0.011</v>
      </c>
      <c r="Q13" s="441"/>
    </row>
    <row r="14" spans="1:17" ht="14.25" customHeight="1">
      <c r="A14" s="255">
        <v>7</v>
      </c>
      <c r="B14" s="291" t="s">
        <v>151</v>
      </c>
      <c r="C14" s="292">
        <v>4865152</v>
      </c>
      <c r="D14" s="118" t="s">
        <v>12</v>
      </c>
      <c r="E14" s="91" t="s">
        <v>324</v>
      </c>
      <c r="F14" s="299">
        <v>75</v>
      </c>
      <c r="G14" s="318">
        <v>991191</v>
      </c>
      <c r="H14" s="319">
        <v>993267</v>
      </c>
      <c r="I14" s="301">
        <f>G14-H14</f>
        <v>-2076</v>
      </c>
      <c r="J14" s="301">
        <f>$F14*I14</f>
        <v>-155700</v>
      </c>
      <c r="K14" s="301">
        <f>J14/1000000</f>
        <v>-0.1557</v>
      </c>
      <c r="L14" s="318">
        <v>999730</v>
      </c>
      <c r="M14" s="319">
        <v>999959</v>
      </c>
      <c r="N14" s="301">
        <f>L14-M14</f>
        <v>-229</v>
      </c>
      <c r="O14" s="301">
        <f>$F14*N14</f>
        <v>-17175</v>
      </c>
      <c r="P14" s="301">
        <f>O14/1000000</f>
        <v>-0.017175</v>
      </c>
      <c r="Q14" s="440" t="s">
        <v>467</v>
      </c>
    </row>
    <row r="15" spans="1:17" ht="14.25" customHeight="1">
      <c r="A15" s="255">
        <v>8</v>
      </c>
      <c r="B15" s="696" t="s">
        <v>152</v>
      </c>
      <c r="C15" s="292">
        <v>4865134</v>
      </c>
      <c r="D15" s="118" t="s">
        <v>12</v>
      </c>
      <c r="E15" s="91" t="s">
        <v>324</v>
      </c>
      <c r="F15" s="299">
        <v>75</v>
      </c>
      <c r="G15" s="318">
        <v>948785</v>
      </c>
      <c r="H15" s="319">
        <v>956144</v>
      </c>
      <c r="I15" s="301">
        <f t="shared" si="0"/>
        <v>-7359</v>
      </c>
      <c r="J15" s="301">
        <f t="shared" si="1"/>
        <v>-551925</v>
      </c>
      <c r="K15" s="301">
        <f t="shared" si="2"/>
        <v>-0.551925</v>
      </c>
      <c r="L15" s="318">
        <v>17378</v>
      </c>
      <c r="M15" s="319">
        <v>17379</v>
      </c>
      <c r="N15" s="301">
        <f t="shared" si="3"/>
        <v>-1</v>
      </c>
      <c r="O15" s="301">
        <f t="shared" si="4"/>
        <v>-75</v>
      </c>
      <c r="P15" s="301">
        <f t="shared" si="5"/>
        <v>-7.5E-05</v>
      </c>
      <c r="Q15" s="441"/>
    </row>
    <row r="16" spans="1:17" ht="14.25" customHeight="1">
      <c r="A16" s="255">
        <v>9</v>
      </c>
      <c r="B16" s="291" t="s">
        <v>153</v>
      </c>
      <c r="C16" s="292">
        <v>4865183</v>
      </c>
      <c r="D16" s="118" t="s">
        <v>12</v>
      </c>
      <c r="E16" s="91" t="s">
        <v>324</v>
      </c>
      <c r="F16" s="299">
        <v>900</v>
      </c>
      <c r="G16" s="318">
        <v>997963</v>
      </c>
      <c r="H16" s="319">
        <v>998181</v>
      </c>
      <c r="I16" s="301">
        <f>G16-H16</f>
        <v>-218</v>
      </c>
      <c r="J16" s="301">
        <f>$F16*I16</f>
        <v>-196200</v>
      </c>
      <c r="K16" s="301">
        <f>J16/1000000</f>
        <v>-0.1962</v>
      </c>
      <c r="L16" s="318">
        <v>999807</v>
      </c>
      <c r="M16" s="319">
        <v>999857</v>
      </c>
      <c r="N16" s="301">
        <f>L16-M16</f>
        <v>-50</v>
      </c>
      <c r="O16" s="301">
        <f>$F16*N16</f>
        <v>-45000</v>
      </c>
      <c r="P16" s="301">
        <f>O16/1000000</f>
        <v>-0.045</v>
      </c>
      <c r="Q16" s="444"/>
    </row>
    <row r="17" spans="1:17" ht="14.25" customHeight="1">
      <c r="A17" s="255">
        <v>10</v>
      </c>
      <c r="B17" s="291" t="s">
        <v>453</v>
      </c>
      <c r="C17" s="292">
        <v>4865130</v>
      </c>
      <c r="D17" s="118" t="s">
        <v>12</v>
      </c>
      <c r="E17" s="91" t="s">
        <v>324</v>
      </c>
      <c r="F17" s="299">
        <v>100</v>
      </c>
      <c r="G17" s="318">
        <v>992612</v>
      </c>
      <c r="H17" s="319">
        <v>993229</v>
      </c>
      <c r="I17" s="301">
        <f>G17-H17</f>
        <v>-617</v>
      </c>
      <c r="J17" s="301">
        <f>$F17*I17</f>
        <v>-61700</v>
      </c>
      <c r="K17" s="301">
        <f>J17/1000000</f>
        <v>-0.0617</v>
      </c>
      <c r="L17" s="318">
        <v>265129</v>
      </c>
      <c r="M17" s="319">
        <v>265168</v>
      </c>
      <c r="N17" s="301">
        <f>L17-M17</f>
        <v>-39</v>
      </c>
      <c r="O17" s="301">
        <f>$F17*N17</f>
        <v>-3900</v>
      </c>
      <c r="P17" s="301">
        <f>O17/1000000</f>
        <v>-0.0039</v>
      </c>
      <c r="Q17" s="444"/>
    </row>
    <row r="18" spans="1:17" ht="14.25" customHeight="1">
      <c r="A18" s="255"/>
      <c r="B18" s="293" t="s">
        <v>154</v>
      </c>
      <c r="C18" s="292"/>
      <c r="D18" s="118"/>
      <c r="E18" s="118"/>
      <c r="F18" s="299"/>
      <c r="G18" s="318"/>
      <c r="H18" s="319"/>
      <c r="I18" s="301"/>
      <c r="J18" s="301"/>
      <c r="K18" s="552"/>
      <c r="L18" s="318"/>
      <c r="M18" s="319"/>
      <c r="N18" s="301"/>
      <c r="O18" s="301"/>
      <c r="P18" s="552"/>
      <c r="Q18" s="441"/>
    </row>
    <row r="19" spans="1:17" ht="14.25" customHeight="1">
      <c r="A19" s="255">
        <v>11</v>
      </c>
      <c r="B19" s="291" t="s">
        <v>14</v>
      </c>
      <c r="C19" s="292">
        <v>4864786</v>
      </c>
      <c r="D19" s="118" t="s">
        <v>12</v>
      </c>
      <c r="E19" s="91" t="s">
        <v>324</v>
      </c>
      <c r="F19" s="299">
        <v>-6666.666</v>
      </c>
      <c r="G19" s="318">
        <v>152</v>
      </c>
      <c r="H19" s="319">
        <v>74</v>
      </c>
      <c r="I19" s="301">
        <f>G19-H19</f>
        <v>78</v>
      </c>
      <c r="J19" s="301">
        <f>$F19*I19</f>
        <v>-519999.94800000003</v>
      </c>
      <c r="K19" s="823">
        <f>J19/1000000</f>
        <v>-0.519999948</v>
      </c>
      <c r="L19" s="318">
        <v>4</v>
      </c>
      <c r="M19" s="319">
        <v>0</v>
      </c>
      <c r="N19" s="301">
        <f>L19-M19</f>
        <v>4</v>
      </c>
      <c r="O19" s="301">
        <f>$F19*N19</f>
        <v>-26666.664</v>
      </c>
      <c r="P19" s="823">
        <f>O19/1000000</f>
        <v>-0.026666664</v>
      </c>
      <c r="Q19" s="441"/>
    </row>
    <row r="20" spans="1:17" ht="14.25" customHeight="1">
      <c r="A20" s="255">
        <v>12</v>
      </c>
      <c r="B20" s="271" t="s">
        <v>15</v>
      </c>
      <c r="C20" s="292">
        <v>4865025</v>
      </c>
      <c r="D20" s="80" t="s">
        <v>12</v>
      </c>
      <c r="E20" s="91" t="s">
        <v>324</v>
      </c>
      <c r="F20" s="299">
        <v>-1000</v>
      </c>
      <c r="G20" s="318">
        <v>16186</v>
      </c>
      <c r="H20" s="319">
        <v>15148</v>
      </c>
      <c r="I20" s="301">
        <f>G20-H20</f>
        <v>1038</v>
      </c>
      <c r="J20" s="301">
        <f>$F20*I20</f>
        <v>-1038000</v>
      </c>
      <c r="K20" s="301">
        <f>J20/1000000</f>
        <v>-1.038</v>
      </c>
      <c r="L20" s="318">
        <v>996534</v>
      </c>
      <c r="M20" s="319">
        <v>996507</v>
      </c>
      <c r="N20" s="301">
        <f>L20-M20</f>
        <v>27</v>
      </c>
      <c r="O20" s="301">
        <f>$F20*N20</f>
        <v>-27000</v>
      </c>
      <c r="P20" s="301">
        <f>O20/1000000</f>
        <v>-0.027</v>
      </c>
      <c r="Q20" s="441"/>
    </row>
    <row r="21" spans="1:17" ht="14.25" customHeight="1">
      <c r="A21" s="255">
        <v>13</v>
      </c>
      <c r="B21" s="291" t="s">
        <v>16</v>
      </c>
      <c r="C21" s="292">
        <v>5128433</v>
      </c>
      <c r="D21" s="118" t="s">
        <v>12</v>
      </c>
      <c r="E21" s="91" t="s">
        <v>324</v>
      </c>
      <c r="F21" s="299">
        <v>-2000</v>
      </c>
      <c r="G21" s="318">
        <v>2759</v>
      </c>
      <c r="H21" s="319">
        <v>2429</v>
      </c>
      <c r="I21" s="301">
        <f>G21-H21</f>
        <v>330</v>
      </c>
      <c r="J21" s="301">
        <f>$F21*I21</f>
        <v>-660000</v>
      </c>
      <c r="K21" s="301">
        <f>J21/1000000</f>
        <v>-0.66</v>
      </c>
      <c r="L21" s="318">
        <v>997084</v>
      </c>
      <c r="M21" s="319">
        <v>997062</v>
      </c>
      <c r="N21" s="301">
        <f>L21-M21</f>
        <v>22</v>
      </c>
      <c r="O21" s="301">
        <f>$F21*N21</f>
        <v>-44000</v>
      </c>
      <c r="P21" s="301">
        <f>O21/1000000</f>
        <v>-0.044</v>
      </c>
      <c r="Q21" s="441"/>
    </row>
    <row r="22" spans="1:17" ht="14.25" customHeight="1">
      <c r="A22" s="255">
        <v>14</v>
      </c>
      <c r="B22" s="291" t="s">
        <v>155</v>
      </c>
      <c r="C22" s="292">
        <v>4902499</v>
      </c>
      <c r="D22" s="118" t="s">
        <v>12</v>
      </c>
      <c r="E22" s="91" t="s">
        <v>324</v>
      </c>
      <c r="F22" s="299">
        <v>-1000</v>
      </c>
      <c r="G22" s="318">
        <v>16565</v>
      </c>
      <c r="H22" s="319">
        <v>16393</v>
      </c>
      <c r="I22" s="301">
        <f>G22-H22</f>
        <v>172</v>
      </c>
      <c r="J22" s="301">
        <f>$F22*I22</f>
        <v>-172000</v>
      </c>
      <c r="K22" s="301">
        <f>J22/1000000</f>
        <v>-0.172</v>
      </c>
      <c r="L22" s="318">
        <v>996341</v>
      </c>
      <c r="M22" s="319">
        <v>996330</v>
      </c>
      <c r="N22" s="301">
        <f>L22-M22</f>
        <v>11</v>
      </c>
      <c r="O22" s="301">
        <f>$F22*N22</f>
        <v>-11000</v>
      </c>
      <c r="P22" s="301">
        <f>O22/1000000</f>
        <v>-0.011</v>
      </c>
      <c r="Q22" s="441"/>
    </row>
    <row r="23" spans="1:17" ht="14.25" customHeight="1">
      <c r="A23" s="255">
        <v>15</v>
      </c>
      <c r="B23" s="291" t="s">
        <v>412</v>
      </c>
      <c r="C23" s="292">
        <v>5295169</v>
      </c>
      <c r="D23" s="118" t="s">
        <v>12</v>
      </c>
      <c r="E23" s="91" t="s">
        <v>324</v>
      </c>
      <c r="F23" s="299">
        <v>-1000</v>
      </c>
      <c r="G23" s="318">
        <v>953491</v>
      </c>
      <c r="H23" s="319">
        <v>953491</v>
      </c>
      <c r="I23" s="319">
        <f>G23-H23</f>
        <v>0</v>
      </c>
      <c r="J23" s="319">
        <f>$F23*I23</f>
        <v>0</v>
      </c>
      <c r="K23" s="319">
        <f>J23/1000000</f>
        <v>0</v>
      </c>
      <c r="L23" s="318">
        <v>990549</v>
      </c>
      <c r="M23" s="319">
        <v>989453</v>
      </c>
      <c r="N23" s="319">
        <f>L23-M23</f>
        <v>1096</v>
      </c>
      <c r="O23" s="319">
        <f>$F23*N23</f>
        <v>-1096000</v>
      </c>
      <c r="P23" s="319">
        <f>O23/1000000</f>
        <v>-1.096</v>
      </c>
      <c r="Q23" s="441"/>
    </row>
    <row r="24" spans="1:17" ht="14.25" customHeight="1">
      <c r="A24" s="270"/>
      <c r="B24" s="291"/>
      <c r="C24" s="292"/>
      <c r="D24" s="118"/>
      <c r="E24" s="91"/>
      <c r="F24" s="299"/>
      <c r="G24" s="318"/>
      <c r="H24" s="319"/>
      <c r="I24" s="319"/>
      <c r="J24" s="319"/>
      <c r="K24" s="319"/>
      <c r="L24" s="318"/>
      <c r="M24" s="319"/>
      <c r="N24" s="319"/>
      <c r="O24" s="319"/>
      <c r="P24" s="319"/>
      <c r="Q24" s="441"/>
    </row>
    <row r="25" spans="2:17" ht="14.25" customHeight="1">
      <c r="B25" s="293" t="s">
        <v>156</v>
      </c>
      <c r="C25" s="292"/>
      <c r="D25" s="118"/>
      <c r="E25" s="118"/>
      <c r="F25" s="299"/>
      <c r="G25" s="318"/>
      <c r="H25" s="319"/>
      <c r="I25" s="301"/>
      <c r="J25" s="301"/>
      <c r="K25" s="301"/>
      <c r="L25" s="318"/>
      <c r="M25" s="319"/>
      <c r="N25" s="301"/>
      <c r="O25" s="301"/>
      <c r="P25" s="301"/>
      <c r="Q25" s="441"/>
    </row>
    <row r="26" spans="1:17" ht="14.25" customHeight="1">
      <c r="A26" s="255">
        <v>16</v>
      </c>
      <c r="B26" s="291" t="s">
        <v>14</v>
      </c>
      <c r="C26" s="292">
        <v>5295164</v>
      </c>
      <c r="D26" s="118" t="s">
        <v>12</v>
      </c>
      <c r="E26" s="91" t="s">
        <v>324</v>
      </c>
      <c r="F26" s="299">
        <v>-1000</v>
      </c>
      <c r="G26" s="318">
        <v>103301</v>
      </c>
      <c r="H26" s="319">
        <v>102597</v>
      </c>
      <c r="I26" s="301">
        <f>G26-H26</f>
        <v>704</v>
      </c>
      <c r="J26" s="301">
        <f>$F26*I26</f>
        <v>-704000</v>
      </c>
      <c r="K26" s="301">
        <f>J26/1000000</f>
        <v>-0.704</v>
      </c>
      <c r="L26" s="318">
        <v>18987</v>
      </c>
      <c r="M26" s="319">
        <v>18974</v>
      </c>
      <c r="N26" s="301">
        <f>L26-M26</f>
        <v>13</v>
      </c>
      <c r="O26" s="301">
        <f>$F26*N26</f>
        <v>-13000</v>
      </c>
      <c r="P26" s="301">
        <f>O26/1000000</f>
        <v>-0.013</v>
      </c>
      <c r="Q26" s="454"/>
    </row>
    <row r="27" spans="1:17" ht="14.25" customHeight="1">
      <c r="A27" s="255"/>
      <c r="B27" s="291"/>
      <c r="C27" s="292"/>
      <c r="D27" s="118"/>
      <c r="E27" s="91"/>
      <c r="F27" s="299">
        <v>-1000</v>
      </c>
      <c r="G27" s="318">
        <v>100716</v>
      </c>
      <c r="H27" s="319">
        <v>99376</v>
      </c>
      <c r="I27" s="301">
        <f>G27-H27</f>
        <v>1340</v>
      </c>
      <c r="J27" s="301">
        <f>$F27*I27</f>
        <v>-1340000</v>
      </c>
      <c r="K27" s="301">
        <f>J27/1000000</f>
        <v>-1.34</v>
      </c>
      <c r="L27" s="318"/>
      <c r="M27" s="319"/>
      <c r="N27" s="301"/>
      <c r="O27" s="301"/>
      <c r="P27" s="301"/>
      <c r="Q27" s="454"/>
    </row>
    <row r="28" spans="1:17" ht="14.25" customHeight="1">
      <c r="A28" s="255">
        <v>17</v>
      </c>
      <c r="B28" s="291" t="s">
        <v>15</v>
      </c>
      <c r="C28" s="292">
        <v>5129959</v>
      </c>
      <c r="D28" s="118" t="s">
        <v>12</v>
      </c>
      <c r="E28" s="91" t="s">
        <v>324</v>
      </c>
      <c r="F28" s="299">
        <v>-500</v>
      </c>
      <c r="G28" s="318">
        <v>75889</v>
      </c>
      <c r="H28" s="319">
        <v>74637</v>
      </c>
      <c r="I28" s="319">
        <f>G28-H28</f>
        <v>1252</v>
      </c>
      <c r="J28" s="319">
        <f>$F28*I28</f>
        <v>-626000</v>
      </c>
      <c r="K28" s="319">
        <f>J28/1000000</f>
        <v>-0.626</v>
      </c>
      <c r="L28" s="318">
        <v>36148</v>
      </c>
      <c r="M28" s="319">
        <v>36053</v>
      </c>
      <c r="N28" s="319">
        <f>L28-M28</f>
        <v>95</v>
      </c>
      <c r="O28" s="319">
        <f>$F28*N28</f>
        <v>-47500</v>
      </c>
      <c r="P28" s="319">
        <f>O28/1000000</f>
        <v>-0.0475</v>
      </c>
      <c r="Q28" s="454"/>
    </row>
    <row r="29" spans="1:17" ht="14.25" customHeight="1">
      <c r="A29" s="255">
        <v>18</v>
      </c>
      <c r="B29" s="291" t="s">
        <v>16</v>
      </c>
      <c r="C29" s="292">
        <v>4864988</v>
      </c>
      <c r="D29" s="118" t="s">
        <v>12</v>
      </c>
      <c r="E29" s="91" t="s">
        <v>324</v>
      </c>
      <c r="F29" s="299">
        <v>-2000</v>
      </c>
      <c r="G29" s="318">
        <v>21120</v>
      </c>
      <c r="H29" s="319">
        <v>19994</v>
      </c>
      <c r="I29" s="301">
        <f>G29-H29</f>
        <v>1126</v>
      </c>
      <c r="J29" s="301">
        <f>$F29*I29</f>
        <v>-2252000</v>
      </c>
      <c r="K29" s="301">
        <f>J29/1000000</f>
        <v>-2.252</v>
      </c>
      <c r="L29" s="318">
        <v>998510</v>
      </c>
      <c r="M29" s="319">
        <v>998486</v>
      </c>
      <c r="N29" s="301">
        <f>L29-M29</f>
        <v>24</v>
      </c>
      <c r="O29" s="301">
        <f>$F29*N29</f>
        <v>-48000</v>
      </c>
      <c r="P29" s="301">
        <f>O29/1000000</f>
        <v>-0.048</v>
      </c>
      <c r="Q29" s="454"/>
    </row>
    <row r="30" spans="1:17" ht="14.25" customHeight="1">
      <c r="A30" s="255">
        <v>19</v>
      </c>
      <c r="B30" s="291" t="s">
        <v>155</v>
      </c>
      <c r="C30" s="292">
        <v>5295572</v>
      </c>
      <c r="D30" s="118" t="s">
        <v>12</v>
      </c>
      <c r="E30" s="91" t="s">
        <v>324</v>
      </c>
      <c r="F30" s="299">
        <v>-1000</v>
      </c>
      <c r="G30" s="318">
        <v>938286</v>
      </c>
      <c r="H30" s="319">
        <v>937873</v>
      </c>
      <c r="I30" s="319">
        <f>G30-H30</f>
        <v>413</v>
      </c>
      <c r="J30" s="319">
        <f>$F30*I30</f>
        <v>-413000</v>
      </c>
      <c r="K30" s="319">
        <f>J30/1000000</f>
        <v>-0.413</v>
      </c>
      <c r="L30" s="318">
        <v>813990</v>
      </c>
      <c r="M30" s="319">
        <v>813999</v>
      </c>
      <c r="N30" s="319">
        <f>L30-M30</f>
        <v>-9</v>
      </c>
      <c r="O30" s="319">
        <f>$F30*N30</f>
        <v>9000</v>
      </c>
      <c r="P30" s="319">
        <f>O30/1000000</f>
        <v>0.009</v>
      </c>
      <c r="Q30" s="454"/>
    </row>
    <row r="31" spans="2:17" ht="14.25" customHeight="1">
      <c r="B31" s="293" t="s">
        <v>424</v>
      </c>
      <c r="C31" s="292"/>
      <c r="D31" s="118"/>
      <c r="E31" s="91"/>
      <c r="F31" s="299"/>
      <c r="G31" s="318"/>
      <c r="H31" s="319"/>
      <c r="I31" s="319"/>
      <c r="J31" s="319"/>
      <c r="K31" s="319"/>
      <c r="L31" s="318"/>
      <c r="M31" s="319"/>
      <c r="N31" s="319"/>
      <c r="O31" s="319"/>
      <c r="P31" s="319"/>
      <c r="Q31" s="454"/>
    </row>
    <row r="32" spans="1:17" ht="14.25" customHeight="1">
      <c r="A32" s="255">
        <v>20</v>
      </c>
      <c r="B32" s="291" t="s">
        <v>14</v>
      </c>
      <c r="C32" s="292">
        <v>5128451</v>
      </c>
      <c r="D32" s="118" t="s">
        <v>12</v>
      </c>
      <c r="E32" s="91" t="s">
        <v>324</v>
      </c>
      <c r="F32" s="299">
        <v>-800</v>
      </c>
      <c r="G32" s="318">
        <v>31121</v>
      </c>
      <c r="H32" s="319">
        <v>26855</v>
      </c>
      <c r="I32" s="301">
        <f>G32-H32</f>
        <v>4266</v>
      </c>
      <c r="J32" s="301">
        <f>$F32*I32</f>
        <v>-3412800</v>
      </c>
      <c r="K32" s="301">
        <f>J32/1000000</f>
        <v>-3.4128</v>
      </c>
      <c r="L32" s="318">
        <v>1165</v>
      </c>
      <c r="M32" s="319">
        <v>1115</v>
      </c>
      <c r="N32" s="301">
        <f>L32-M32</f>
        <v>50</v>
      </c>
      <c r="O32" s="301">
        <f>$F32*N32</f>
        <v>-40000</v>
      </c>
      <c r="P32" s="301">
        <f>O32/1000000</f>
        <v>-0.04</v>
      </c>
      <c r="Q32" s="454"/>
    </row>
    <row r="33" spans="1:17" ht="14.25" customHeight="1">
      <c r="A33" s="255">
        <v>21</v>
      </c>
      <c r="B33" s="291" t="s">
        <v>15</v>
      </c>
      <c r="C33" s="292">
        <v>5128459</v>
      </c>
      <c r="D33" s="118" t="s">
        <v>12</v>
      </c>
      <c r="E33" s="91" t="s">
        <v>324</v>
      </c>
      <c r="F33" s="299">
        <v>-800</v>
      </c>
      <c r="G33" s="318">
        <v>71184</v>
      </c>
      <c r="H33" s="319">
        <v>68053</v>
      </c>
      <c r="I33" s="301">
        <f>G33-H33</f>
        <v>3131</v>
      </c>
      <c r="J33" s="301">
        <f>$F33*I33</f>
        <v>-2504800</v>
      </c>
      <c r="K33" s="301">
        <f>J33/1000000</f>
        <v>-2.5048</v>
      </c>
      <c r="L33" s="318">
        <v>998265</v>
      </c>
      <c r="M33" s="319">
        <v>998227</v>
      </c>
      <c r="N33" s="301">
        <f>L33-M33</f>
        <v>38</v>
      </c>
      <c r="O33" s="301">
        <f>$F33*N33</f>
        <v>-30400</v>
      </c>
      <c r="P33" s="301">
        <f>O33/1000000</f>
        <v>-0.0304</v>
      </c>
      <c r="Q33" s="454"/>
    </row>
    <row r="34" spans="1:17" ht="14.25" customHeight="1">
      <c r="A34" s="255"/>
      <c r="B34" s="269" t="s">
        <v>157</v>
      </c>
      <c r="C34" s="292"/>
      <c r="D34" s="80"/>
      <c r="E34" s="80"/>
      <c r="F34" s="299"/>
      <c r="G34" s="318"/>
      <c r="H34" s="319"/>
      <c r="I34" s="301"/>
      <c r="J34" s="301"/>
      <c r="K34" s="301"/>
      <c r="L34" s="318"/>
      <c r="M34" s="319"/>
      <c r="N34" s="301"/>
      <c r="O34" s="301"/>
      <c r="P34" s="301"/>
      <c r="Q34" s="441"/>
    </row>
    <row r="35" spans="1:17" ht="14.25" customHeight="1">
      <c r="A35" s="255">
        <v>22</v>
      </c>
      <c r="B35" s="291" t="s">
        <v>14</v>
      </c>
      <c r="C35" s="292">
        <v>5295151</v>
      </c>
      <c r="D35" s="118" t="s">
        <v>12</v>
      </c>
      <c r="E35" s="91" t="s">
        <v>324</v>
      </c>
      <c r="F35" s="299">
        <v>-1000</v>
      </c>
      <c r="G35" s="318">
        <v>964564</v>
      </c>
      <c r="H35" s="319">
        <v>964679</v>
      </c>
      <c r="I35" s="301">
        <f>G35-H35</f>
        <v>-115</v>
      </c>
      <c r="J35" s="301">
        <f>$F35*I35</f>
        <v>115000</v>
      </c>
      <c r="K35" s="301">
        <f>J35/1000000</f>
        <v>0.115</v>
      </c>
      <c r="L35" s="318">
        <v>960995</v>
      </c>
      <c r="M35" s="319">
        <v>961019</v>
      </c>
      <c r="N35" s="301">
        <f>L35-M35</f>
        <v>-24</v>
      </c>
      <c r="O35" s="301">
        <f>$F35*N35</f>
        <v>24000</v>
      </c>
      <c r="P35" s="301">
        <f>O35/1000000</f>
        <v>0.024</v>
      </c>
      <c r="Q35" s="449"/>
    </row>
    <row r="36" spans="1:17" ht="14.25" customHeight="1">
      <c r="A36" s="255">
        <v>23</v>
      </c>
      <c r="B36" s="291" t="s">
        <v>15</v>
      </c>
      <c r="C36" s="292">
        <v>4865036</v>
      </c>
      <c r="D36" s="118" t="s">
        <v>12</v>
      </c>
      <c r="E36" s="91" t="s">
        <v>324</v>
      </c>
      <c r="F36" s="299">
        <v>-2000</v>
      </c>
      <c r="G36" s="318">
        <v>968221</v>
      </c>
      <c r="H36" s="319">
        <v>969748</v>
      </c>
      <c r="I36" s="301">
        <f>G36-H36</f>
        <v>-1527</v>
      </c>
      <c r="J36" s="301">
        <f>$F36*I36</f>
        <v>3054000</v>
      </c>
      <c r="K36" s="301">
        <f>J36/1000000</f>
        <v>3.054</v>
      </c>
      <c r="L36" s="318">
        <v>992251</v>
      </c>
      <c r="M36" s="319">
        <v>992244</v>
      </c>
      <c r="N36" s="301">
        <f>L36-M36</f>
        <v>7</v>
      </c>
      <c r="O36" s="301">
        <f>$F36*N36</f>
        <v>-14000</v>
      </c>
      <c r="P36" s="301">
        <f>O36/1000000</f>
        <v>-0.014</v>
      </c>
      <c r="Q36" s="454"/>
    </row>
    <row r="37" spans="1:17" ht="14.25" customHeight="1">
      <c r="A37" s="255">
        <v>24</v>
      </c>
      <c r="B37" s="291" t="s">
        <v>16</v>
      </c>
      <c r="C37" s="292">
        <v>5295147</v>
      </c>
      <c r="D37" s="118" t="s">
        <v>12</v>
      </c>
      <c r="E37" s="91" t="s">
        <v>324</v>
      </c>
      <c r="F37" s="299">
        <v>-2000</v>
      </c>
      <c r="G37" s="318">
        <v>918280</v>
      </c>
      <c r="H37" s="319">
        <v>918840</v>
      </c>
      <c r="I37" s="301">
        <f>G37-H37</f>
        <v>-560</v>
      </c>
      <c r="J37" s="301">
        <f>$F37*I37</f>
        <v>1120000</v>
      </c>
      <c r="K37" s="301">
        <f>J37/1000000</f>
        <v>1.12</v>
      </c>
      <c r="L37" s="318">
        <v>983791</v>
      </c>
      <c r="M37" s="319">
        <v>983804</v>
      </c>
      <c r="N37" s="301">
        <f>L37-M37</f>
        <v>-13</v>
      </c>
      <c r="O37" s="301">
        <f>$F37*N37</f>
        <v>26000</v>
      </c>
      <c r="P37" s="301">
        <f>O37/1000000</f>
        <v>0.026</v>
      </c>
      <c r="Q37" s="454"/>
    </row>
    <row r="38" spans="1:17" ht="14.25" customHeight="1">
      <c r="A38" s="255"/>
      <c r="B38" s="291"/>
      <c r="C38" s="292"/>
      <c r="D38" s="118"/>
      <c r="E38" s="91"/>
      <c r="F38" s="299"/>
      <c r="G38" s="318"/>
      <c r="H38" s="319"/>
      <c r="I38" s="301"/>
      <c r="J38" s="301"/>
      <c r="K38" s="301">
        <v>0.058</v>
      </c>
      <c r="L38" s="318"/>
      <c r="M38" s="319"/>
      <c r="N38" s="301"/>
      <c r="O38" s="301"/>
      <c r="P38" s="301"/>
      <c r="Q38" s="454" t="s">
        <v>483</v>
      </c>
    </row>
    <row r="39" spans="1:17" ht="14.25" customHeight="1">
      <c r="A39" s="255">
        <v>25</v>
      </c>
      <c r="B39" s="271" t="s">
        <v>155</v>
      </c>
      <c r="C39" s="292">
        <v>4865001</v>
      </c>
      <c r="D39" s="80" t="s">
        <v>12</v>
      </c>
      <c r="E39" s="91" t="s">
        <v>324</v>
      </c>
      <c r="F39" s="299">
        <v>-1000</v>
      </c>
      <c r="G39" s="318">
        <v>10353</v>
      </c>
      <c r="H39" s="319">
        <v>10320</v>
      </c>
      <c r="I39" s="301">
        <f>G39-H39</f>
        <v>33</v>
      </c>
      <c r="J39" s="301">
        <f>$F39*I39</f>
        <v>-33000</v>
      </c>
      <c r="K39" s="301">
        <f>J39/1000000</f>
        <v>-0.033</v>
      </c>
      <c r="L39" s="318">
        <v>997056</v>
      </c>
      <c r="M39" s="319">
        <v>997129</v>
      </c>
      <c r="N39" s="301">
        <f>L39-M39</f>
        <v>-73</v>
      </c>
      <c r="O39" s="301">
        <f>$F39*N39</f>
        <v>73000</v>
      </c>
      <c r="P39" s="301">
        <f>O39/1000000</f>
        <v>0.073</v>
      </c>
      <c r="Q39" s="710"/>
    </row>
    <row r="40" spans="2:17" ht="14.25" customHeight="1">
      <c r="B40" s="269" t="s">
        <v>443</v>
      </c>
      <c r="C40" s="292"/>
      <c r="D40" s="80"/>
      <c r="E40" s="91"/>
      <c r="F40" s="299"/>
      <c r="G40" s="318"/>
      <c r="H40" s="319"/>
      <c r="I40" s="301"/>
      <c r="J40" s="301"/>
      <c r="K40" s="301"/>
      <c r="L40" s="318"/>
      <c r="M40" s="319"/>
      <c r="N40" s="301"/>
      <c r="O40" s="301"/>
      <c r="P40" s="301"/>
      <c r="Q40" s="710"/>
    </row>
    <row r="41" spans="1:17" ht="14.25" customHeight="1">
      <c r="A41" s="255">
        <v>26</v>
      </c>
      <c r="B41" s="271" t="s">
        <v>444</v>
      </c>
      <c r="C41" s="292">
        <v>5295131</v>
      </c>
      <c r="D41" s="80" t="s">
        <v>12</v>
      </c>
      <c r="E41" s="91" t="s">
        <v>324</v>
      </c>
      <c r="F41" s="299">
        <v>-1000</v>
      </c>
      <c r="G41" s="318">
        <v>5339</v>
      </c>
      <c r="H41" s="319">
        <v>5416</v>
      </c>
      <c r="I41" s="301">
        <f>G41-H41</f>
        <v>-77</v>
      </c>
      <c r="J41" s="301">
        <f>$F41*I41</f>
        <v>77000</v>
      </c>
      <c r="K41" s="301">
        <f>J41/1000000</f>
        <v>0.077</v>
      </c>
      <c r="L41" s="318">
        <v>53</v>
      </c>
      <c r="M41" s="319">
        <v>53</v>
      </c>
      <c r="N41" s="301">
        <f>L41-M41</f>
        <v>0</v>
      </c>
      <c r="O41" s="301">
        <f>$F41*N41</f>
        <v>0</v>
      </c>
      <c r="P41" s="301">
        <f>O41/1000000</f>
        <v>0</v>
      </c>
      <c r="Q41" s="710"/>
    </row>
    <row r="42" spans="1:17" ht="14.25" customHeight="1">
      <c r="A42" s="255">
        <v>27</v>
      </c>
      <c r="B42" s="271" t="s">
        <v>445</v>
      </c>
      <c r="C42" s="292">
        <v>5295139</v>
      </c>
      <c r="D42" s="80" t="s">
        <v>12</v>
      </c>
      <c r="E42" s="91" t="s">
        <v>324</v>
      </c>
      <c r="F42" s="299">
        <v>-1000</v>
      </c>
      <c r="G42" s="318">
        <v>980510</v>
      </c>
      <c r="H42" s="319">
        <v>980558</v>
      </c>
      <c r="I42" s="301">
        <f>G42-H42</f>
        <v>-48</v>
      </c>
      <c r="J42" s="301">
        <f>$F42*I42</f>
        <v>48000</v>
      </c>
      <c r="K42" s="301">
        <f>J42/1000000</f>
        <v>0.048</v>
      </c>
      <c r="L42" s="318">
        <v>999928</v>
      </c>
      <c r="M42" s="319">
        <v>1000009</v>
      </c>
      <c r="N42" s="301">
        <f>L42-M42</f>
        <v>-81</v>
      </c>
      <c r="O42" s="301">
        <f>$F42*N42</f>
        <v>81000</v>
      </c>
      <c r="P42" s="301">
        <f>O42/1000000</f>
        <v>0.081</v>
      </c>
      <c r="Q42" s="710"/>
    </row>
    <row r="43" spans="1:17" ht="14.25" customHeight="1">
      <c r="A43" s="255"/>
      <c r="B43" s="271"/>
      <c r="C43" s="292"/>
      <c r="D43" s="80"/>
      <c r="E43" s="91"/>
      <c r="F43" s="299"/>
      <c r="G43" s="318"/>
      <c r="H43" s="319"/>
      <c r="I43" s="301"/>
      <c r="J43" s="301"/>
      <c r="K43" s="301"/>
      <c r="L43" s="318"/>
      <c r="M43" s="319"/>
      <c r="N43" s="301"/>
      <c r="O43" s="301"/>
      <c r="P43" s="301"/>
      <c r="Q43" s="710"/>
    </row>
    <row r="44" spans="1:17" ht="14.25" customHeight="1">
      <c r="A44" s="255"/>
      <c r="B44" s="271"/>
      <c r="C44" s="292"/>
      <c r="D44" s="80"/>
      <c r="E44" s="91"/>
      <c r="F44" s="299"/>
      <c r="G44" s="318"/>
      <c r="H44" s="319"/>
      <c r="I44" s="301"/>
      <c r="J44" s="301"/>
      <c r="K44" s="301"/>
      <c r="L44" s="318"/>
      <c r="M44" s="319"/>
      <c r="N44" s="301"/>
      <c r="O44" s="301"/>
      <c r="P44" s="301"/>
      <c r="Q44" s="710"/>
    </row>
    <row r="45" spans="1:17" ht="14.25" customHeight="1">
      <c r="A45" s="255">
        <v>28</v>
      </c>
      <c r="B45" s="271" t="s">
        <v>446</v>
      </c>
      <c r="C45" s="292">
        <v>5295173</v>
      </c>
      <c r="D45" s="80" t="s">
        <v>12</v>
      </c>
      <c r="E45" s="91" t="s">
        <v>324</v>
      </c>
      <c r="F45" s="299">
        <v>-1000</v>
      </c>
      <c r="G45" s="318">
        <v>188698</v>
      </c>
      <c r="H45" s="319">
        <v>186054</v>
      </c>
      <c r="I45" s="301">
        <f>G45-H45</f>
        <v>2644</v>
      </c>
      <c r="J45" s="301">
        <f>$F45*I45</f>
        <v>-2644000</v>
      </c>
      <c r="K45" s="301">
        <f>J45/1000000</f>
        <v>-2.644</v>
      </c>
      <c r="L45" s="318">
        <v>56354</v>
      </c>
      <c r="M45" s="319">
        <v>56117</v>
      </c>
      <c r="N45" s="301">
        <f>L45-M45</f>
        <v>237</v>
      </c>
      <c r="O45" s="301">
        <f>$F45*N45</f>
        <v>-237000</v>
      </c>
      <c r="P45" s="301">
        <f>O45/1000000</f>
        <v>-0.237</v>
      </c>
      <c r="Q45" s="710"/>
    </row>
    <row r="46" spans="1:17" ht="14.25" customHeight="1">
      <c r="A46" s="255"/>
      <c r="B46" s="271"/>
      <c r="C46" s="292"/>
      <c r="D46" s="80"/>
      <c r="E46" s="91"/>
      <c r="F46" s="299">
        <v>-1000</v>
      </c>
      <c r="G46" s="318">
        <v>185793</v>
      </c>
      <c r="H46" s="319">
        <v>185461</v>
      </c>
      <c r="I46" s="301">
        <f>G46-H46</f>
        <v>332</v>
      </c>
      <c r="J46" s="301">
        <f>$F46*I46</f>
        <v>-332000</v>
      </c>
      <c r="K46" s="301">
        <f>J46/1000000</f>
        <v>-0.332</v>
      </c>
      <c r="L46" s="318"/>
      <c r="M46" s="319"/>
      <c r="N46" s="301"/>
      <c r="O46" s="301"/>
      <c r="P46" s="301"/>
      <c r="Q46" s="710"/>
    </row>
    <row r="47" spans="1:17" ht="14.25" customHeight="1">
      <c r="A47" s="255"/>
      <c r="B47" s="271"/>
      <c r="C47" s="292"/>
      <c r="D47" s="80"/>
      <c r="E47" s="91"/>
      <c r="F47" s="299"/>
      <c r="G47" s="318"/>
      <c r="H47" s="319"/>
      <c r="I47" s="301"/>
      <c r="J47" s="301"/>
      <c r="K47" s="301">
        <v>0.589</v>
      </c>
      <c r="L47" s="318"/>
      <c r="M47" s="319"/>
      <c r="N47" s="301"/>
      <c r="O47" s="301"/>
      <c r="P47" s="301"/>
      <c r="Q47" s="454" t="s">
        <v>484</v>
      </c>
    </row>
    <row r="48" spans="1:17" ht="14.25" customHeight="1">
      <c r="A48" s="255">
        <v>29</v>
      </c>
      <c r="B48" s="271" t="s">
        <v>447</v>
      </c>
      <c r="C48" s="292">
        <v>4902501</v>
      </c>
      <c r="D48" s="80" t="s">
        <v>12</v>
      </c>
      <c r="E48" s="91" t="s">
        <v>324</v>
      </c>
      <c r="F48" s="299">
        <v>-3333.33</v>
      </c>
      <c r="G48" s="263">
        <v>2656</v>
      </c>
      <c r="H48" s="264">
        <v>2656</v>
      </c>
      <c r="I48" s="301">
        <f>G48-H48</f>
        <v>0</v>
      </c>
      <c r="J48" s="301">
        <f>$F48*I48</f>
        <v>0</v>
      </c>
      <c r="K48" s="301">
        <f>J48/1000000</f>
        <v>0</v>
      </c>
      <c r="L48" s="263">
        <v>36</v>
      </c>
      <c r="M48" s="264">
        <v>36</v>
      </c>
      <c r="N48" s="301">
        <f>L48-M48</f>
        <v>0</v>
      </c>
      <c r="O48" s="301">
        <f>$F48*N48</f>
        <v>0</v>
      </c>
      <c r="P48" s="301">
        <f>O48/1000000</f>
        <v>0</v>
      </c>
      <c r="Q48" s="710"/>
    </row>
    <row r="49" spans="1:17" ht="14.25" customHeight="1">
      <c r="A49" s="255"/>
      <c r="B49" s="293" t="s">
        <v>158</v>
      </c>
      <c r="C49" s="292"/>
      <c r="D49" s="118"/>
      <c r="E49" s="118"/>
      <c r="F49" s="299"/>
      <c r="G49" s="318"/>
      <c r="H49" s="319"/>
      <c r="I49" s="301"/>
      <c r="J49" s="301"/>
      <c r="K49" s="301"/>
      <c r="L49" s="318"/>
      <c r="M49" s="319"/>
      <c r="N49" s="301"/>
      <c r="O49" s="301"/>
      <c r="P49" s="301"/>
      <c r="Q49" s="441"/>
    </row>
    <row r="50" spans="2:17" ht="14.25" customHeight="1">
      <c r="B50" s="293" t="s">
        <v>37</v>
      </c>
      <c r="C50" s="292"/>
      <c r="D50" s="118"/>
      <c r="E50" s="118"/>
      <c r="F50" s="299"/>
      <c r="G50" s="318"/>
      <c r="H50" s="319"/>
      <c r="I50" s="301"/>
      <c r="J50" s="301"/>
      <c r="K50" s="301"/>
      <c r="L50" s="318"/>
      <c r="M50" s="319"/>
      <c r="N50" s="301"/>
      <c r="O50" s="301"/>
      <c r="P50" s="301"/>
      <c r="Q50" s="441"/>
    </row>
    <row r="51" spans="1:17" ht="14.25" customHeight="1">
      <c r="A51" s="255">
        <v>30</v>
      </c>
      <c r="B51" s="291" t="s">
        <v>159</v>
      </c>
      <c r="C51" s="292">
        <v>4864787</v>
      </c>
      <c r="D51" s="118" t="s">
        <v>12</v>
      </c>
      <c r="E51" s="91" t="s">
        <v>324</v>
      </c>
      <c r="F51" s="299">
        <v>800</v>
      </c>
      <c r="G51" s="318">
        <v>346</v>
      </c>
      <c r="H51" s="319">
        <v>342</v>
      </c>
      <c r="I51" s="301">
        <f>G51-H51</f>
        <v>4</v>
      </c>
      <c r="J51" s="301">
        <f>$F51*I51</f>
        <v>3200</v>
      </c>
      <c r="K51" s="301">
        <f>J51/1000000</f>
        <v>0.0032</v>
      </c>
      <c r="L51" s="318">
        <v>628</v>
      </c>
      <c r="M51" s="319">
        <v>627</v>
      </c>
      <c r="N51" s="301">
        <f>L51-M51</f>
        <v>1</v>
      </c>
      <c r="O51" s="301">
        <f>$F51*N51</f>
        <v>800</v>
      </c>
      <c r="P51" s="301">
        <f>O51/1000000</f>
        <v>0.0008</v>
      </c>
      <c r="Q51" s="441"/>
    </row>
    <row r="52" spans="1:17" ht="14.25" customHeight="1">
      <c r="A52" s="255"/>
      <c r="B52" s="269" t="s">
        <v>160</v>
      </c>
      <c r="C52" s="292"/>
      <c r="D52" s="80"/>
      <c r="E52" s="80"/>
      <c r="F52" s="299"/>
      <c r="G52" s="318"/>
      <c r="H52" s="319"/>
      <c r="I52" s="301"/>
      <c r="J52" s="301"/>
      <c r="K52" s="301"/>
      <c r="L52" s="318"/>
      <c r="M52" s="319"/>
      <c r="N52" s="301"/>
      <c r="O52" s="301"/>
      <c r="P52" s="301"/>
      <c r="Q52" s="441"/>
    </row>
    <row r="53" spans="1:17" ht="14.25" customHeight="1">
      <c r="A53" s="255">
        <v>31</v>
      </c>
      <c r="B53" s="271" t="s">
        <v>14</v>
      </c>
      <c r="C53" s="292">
        <v>5269210</v>
      </c>
      <c r="D53" s="80" t="s">
        <v>12</v>
      </c>
      <c r="E53" s="91" t="s">
        <v>324</v>
      </c>
      <c r="F53" s="299">
        <v>-1000</v>
      </c>
      <c r="G53" s="318">
        <v>948827</v>
      </c>
      <c r="H53" s="319">
        <v>949828</v>
      </c>
      <c r="I53" s="301">
        <f>G53-H53</f>
        <v>-1001</v>
      </c>
      <c r="J53" s="301">
        <f>$F53*I53</f>
        <v>1001000</v>
      </c>
      <c r="K53" s="301">
        <f>J53/1000000</f>
        <v>1.001</v>
      </c>
      <c r="L53" s="318">
        <v>965534</v>
      </c>
      <c r="M53" s="319">
        <v>965552</v>
      </c>
      <c r="N53" s="301">
        <f>L53-M53</f>
        <v>-18</v>
      </c>
      <c r="O53" s="301">
        <f>$F53*N53</f>
        <v>18000</v>
      </c>
      <c r="P53" s="301">
        <f>O53/1000000</f>
        <v>0.018</v>
      </c>
      <c r="Q53" s="441"/>
    </row>
    <row r="54" spans="1:17" ht="14.25" customHeight="1">
      <c r="A54" s="255">
        <v>32</v>
      </c>
      <c r="B54" s="291" t="s">
        <v>15</v>
      </c>
      <c r="C54" s="292">
        <v>5269211</v>
      </c>
      <c r="D54" s="118" t="s">
        <v>12</v>
      </c>
      <c r="E54" s="91" t="s">
        <v>324</v>
      </c>
      <c r="F54" s="299">
        <v>-1000</v>
      </c>
      <c r="G54" s="318">
        <v>978941</v>
      </c>
      <c r="H54" s="319">
        <v>978993</v>
      </c>
      <c r="I54" s="301">
        <f>G54-H54</f>
        <v>-52</v>
      </c>
      <c r="J54" s="301">
        <f>$F54*I54</f>
        <v>52000</v>
      </c>
      <c r="K54" s="301">
        <f>J54/1000000</f>
        <v>0.052</v>
      </c>
      <c r="L54" s="318">
        <v>984012</v>
      </c>
      <c r="M54" s="319">
        <v>984014</v>
      </c>
      <c r="N54" s="301">
        <f>L54-M54</f>
        <v>-2</v>
      </c>
      <c r="O54" s="301">
        <f>$F54*N54</f>
        <v>2000</v>
      </c>
      <c r="P54" s="301">
        <f>O54/1000000</f>
        <v>0.002</v>
      </c>
      <c r="Q54" s="657"/>
    </row>
    <row r="55" spans="1:17" ht="14.25" customHeight="1">
      <c r="A55" s="255">
        <v>33</v>
      </c>
      <c r="B55" s="291" t="s">
        <v>16</v>
      </c>
      <c r="C55" s="292">
        <v>5269209</v>
      </c>
      <c r="D55" s="118" t="s">
        <v>12</v>
      </c>
      <c r="E55" s="91" t="s">
        <v>324</v>
      </c>
      <c r="F55" s="299">
        <v>-1000</v>
      </c>
      <c r="G55" s="318">
        <v>74288</v>
      </c>
      <c r="H55" s="319">
        <v>70375</v>
      </c>
      <c r="I55" s="301">
        <f>G55-H55</f>
        <v>3913</v>
      </c>
      <c r="J55" s="301">
        <f>$F55*I55</f>
        <v>-3913000</v>
      </c>
      <c r="K55" s="301">
        <f>J55/1000000</f>
        <v>-3.913</v>
      </c>
      <c r="L55" s="318">
        <v>985600</v>
      </c>
      <c r="M55" s="319">
        <v>985569</v>
      </c>
      <c r="N55" s="301">
        <f>L55-M55</f>
        <v>31</v>
      </c>
      <c r="O55" s="301">
        <f>$F55*N55</f>
        <v>-31000</v>
      </c>
      <c r="P55" s="301">
        <f>O55/1000000</f>
        <v>-0.031</v>
      </c>
      <c r="Q55" s="657"/>
    </row>
    <row r="56" spans="1:17" ht="14.25" customHeight="1">
      <c r="A56" s="270"/>
      <c r="B56" s="291"/>
      <c r="C56" s="292"/>
      <c r="D56" s="118"/>
      <c r="E56" s="91"/>
      <c r="F56" s="299"/>
      <c r="G56" s="318"/>
      <c r="H56" s="319"/>
      <c r="I56" s="301"/>
      <c r="J56" s="301"/>
      <c r="K56" s="301"/>
      <c r="L56" s="318"/>
      <c r="M56" s="319"/>
      <c r="N56" s="301"/>
      <c r="O56" s="301"/>
      <c r="P56" s="301"/>
      <c r="Q56" s="657"/>
    </row>
    <row r="57" spans="2:17" ht="14.25" customHeight="1">
      <c r="B57" s="269" t="s">
        <v>452</v>
      </c>
      <c r="C57" s="292"/>
      <c r="D57" s="118"/>
      <c r="E57" s="91"/>
      <c r="F57" s="299"/>
      <c r="G57" s="318"/>
      <c r="H57" s="319"/>
      <c r="I57" s="301"/>
      <c r="J57" s="301"/>
      <c r="K57" s="301"/>
      <c r="L57" s="318"/>
      <c r="M57" s="319"/>
      <c r="N57" s="301"/>
      <c r="O57" s="301"/>
      <c r="P57" s="301"/>
      <c r="Q57" s="657"/>
    </row>
    <row r="58" spans="1:17" ht="14.25" customHeight="1">
      <c r="A58" s="255">
        <v>34</v>
      </c>
      <c r="B58" s="271" t="s">
        <v>446</v>
      </c>
      <c r="C58" s="292">
        <v>5128460</v>
      </c>
      <c r="D58" s="80" t="s">
        <v>12</v>
      </c>
      <c r="E58" s="91" t="s">
        <v>324</v>
      </c>
      <c r="F58" s="299">
        <v>-800</v>
      </c>
      <c r="G58" s="318">
        <v>22918</v>
      </c>
      <c r="H58" s="319">
        <v>21151</v>
      </c>
      <c r="I58" s="301">
        <f>G58-H58</f>
        <v>1767</v>
      </c>
      <c r="J58" s="301">
        <f>$F58*I58</f>
        <v>-1413600</v>
      </c>
      <c r="K58" s="301">
        <f>J58/1000000</f>
        <v>-1.4136</v>
      </c>
      <c r="L58" s="318">
        <v>999017</v>
      </c>
      <c r="M58" s="319">
        <v>999009</v>
      </c>
      <c r="N58" s="301">
        <f>L58-M58</f>
        <v>8</v>
      </c>
      <c r="O58" s="301">
        <f>$F58*N58</f>
        <v>-6400</v>
      </c>
      <c r="P58" s="301">
        <f>O58/1000000</f>
        <v>-0.0064</v>
      </c>
      <c r="Q58" s="657"/>
    </row>
    <row r="59" spans="1:17" ht="14.25" customHeight="1">
      <c r="A59" s="255">
        <v>35</v>
      </c>
      <c r="B59" s="271" t="s">
        <v>447</v>
      </c>
      <c r="C59" s="292">
        <v>5295149</v>
      </c>
      <c r="D59" s="80" t="s">
        <v>12</v>
      </c>
      <c r="E59" s="91" t="s">
        <v>324</v>
      </c>
      <c r="F59" s="299">
        <v>-1600</v>
      </c>
      <c r="G59" s="318">
        <v>38855</v>
      </c>
      <c r="H59" s="319">
        <v>38162</v>
      </c>
      <c r="I59" s="301">
        <f>G59-H59</f>
        <v>693</v>
      </c>
      <c r="J59" s="301">
        <f>$F59*I59</f>
        <v>-1108800</v>
      </c>
      <c r="K59" s="301">
        <f>J59/1000000</f>
        <v>-1.1088</v>
      </c>
      <c r="L59" s="318">
        <v>978836</v>
      </c>
      <c r="M59" s="319">
        <v>978831</v>
      </c>
      <c r="N59" s="301">
        <f>L59-M59</f>
        <v>5</v>
      </c>
      <c r="O59" s="301">
        <f>$F59*N59</f>
        <v>-8000</v>
      </c>
      <c r="P59" s="301">
        <f>O59/1000000</f>
        <v>-0.008</v>
      </c>
      <c r="Q59" s="657"/>
    </row>
    <row r="60" spans="1:17" ht="14.25" customHeight="1">
      <c r="A60" s="270"/>
      <c r="B60" s="271"/>
      <c r="C60" s="292"/>
      <c r="D60" s="80"/>
      <c r="E60" s="91"/>
      <c r="F60" s="299">
        <v>-1600</v>
      </c>
      <c r="G60" s="318">
        <v>38066</v>
      </c>
      <c r="H60" s="319">
        <v>37900</v>
      </c>
      <c r="I60" s="301">
        <f>G60-H60</f>
        <v>166</v>
      </c>
      <c r="J60" s="301">
        <f>$F60*I60</f>
        <v>-265600</v>
      </c>
      <c r="K60" s="301">
        <f>J60/1000000</f>
        <v>-0.2656</v>
      </c>
      <c r="L60" s="318"/>
      <c r="M60" s="319"/>
      <c r="N60" s="301"/>
      <c r="O60" s="301"/>
      <c r="P60" s="301"/>
      <c r="Q60" s="657"/>
    </row>
    <row r="61" spans="2:17" ht="14.25" customHeight="1">
      <c r="B61" s="293" t="s">
        <v>161</v>
      </c>
      <c r="C61" s="292"/>
      <c r="D61" s="118"/>
      <c r="E61" s="118"/>
      <c r="F61" s="297"/>
      <c r="G61" s="318"/>
      <c r="H61" s="319"/>
      <c r="I61" s="301"/>
      <c r="J61" s="301"/>
      <c r="K61" s="301"/>
      <c r="L61" s="318"/>
      <c r="M61" s="319"/>
      <c r="N61" s="301"/>
      <c r="O61" s="301"/>
      <c r="P61" s="301"/>
      <c r="Q61" s="441"/>
    </row>
    <row r="62" spans="1:17" ht="14.25" customHeight="1">
      <c r="A62" s="255">
        <v>36</v>
      </c>
      <c r="B62" s="291" t="s">
        <v>401</v>
      </c>
      <c r="C62" s="292">
        <v>4865010</v>
      </c>
      <c r="D62" s="118" t="s">
        <v>12</v>
      </c>
      <c r="E62" s="91" t="s">
        <v>324</v>
      </c>
      <c r="F62" s="299">
        <v>-2000</v>
      </c>
      <c r="G62" s="318">
        <v>997111</v>
      </c>
      <c r="H62" s="319">
        <v>997009</v>
      </c>
      <c r="I62" s="301">
        <f>G62-H62</f>
        <v>102</v>
      </c>
      <c r="J62" s="301">
        <f>$F62*I62</f>
        <v>-204000</v>
      </c>
      <c r="K62" s="301">
        <f>J62/1000000</f>
        <v>-0.204</v>
      </c>
      <c r="L62" s="318">
        <v>984320</v>
      </c>
      <c r="M62" s="319">
        <v>984351</v>
      </c>
      <c r="N62" s="301">
        <f>L62-M62</f>
        <v>-31</v>
      </c>
      <c r="O62" s="301">
        <f>$F62*N62</f>
        <v>62000</v>
      </c>
      <c r="P62" s="301">
        <f>O62/1000000</f>
        <v>0.062</v>
      </c>
      <c r="Q62" s="441"/>
    </row>
    <row r="63" spans="1:17" ht="22.5" customHeight="1">
      <c r="A63" s="255">
        <v>37</v>
      </c>
      <c r="B63" s="291" t="s">
        <v>402</v>
      </c>
      <c r="C63" s="292">
        <v>5128458</v>
      </c>
      <c r="D63" s="118" t="s">
        <v>12</v>
      </c>
      <c r="E63" s="91" t="s">
        <v>324</v>
      </c>
      <c r="F63" s="299">
        <v>-500</v>
      </c>
      <c r="G63" s="318">
        <v>6588</v>
      </c>
      <c r="H63" s="319">
        <v>6616</v>
      </c>
      <c r="I63" s="301">
        <f>G63-H63</f>
        <v>-28</v>
      </c>
      <c r="J63" s="301">
        <f>$F63*I63</f>
        <v>14000</v>
      </c>
      <c r="K63" s="301">
        <f>J63/1000000</f>
        <v>0.014</v>
      </c>
      <c r="L63" s="318">
        <v>989729</v>
      </c>
      <c r="M63" s="319">
        <v>989778</v>
      </c>
      <c r="N63" s="301">
        <f>L63-M63</f>
        <v>-49</v>
      </c>
      <c r="O63" s="301">
        <f>$F63*N63</f>
        <v>24500</v>
      </c>
      <c r="P63" s="301">
        <f>O63/1000000</f>
        <v>0.0245</v>
      </c>
      <c r="Q63" s="441"/>
    </row>
    <row r="64" spans="1:17" ht="22.5" customHeight="1">
      <c r="A64" s="270">
        <v>38</v>
      </c>
      <c r="B64" s="271" t="s">
        <v>403</v>
      </c>
      <c r="C64" s="292">
        <v>4864933</v>
      </c>
      <c r="D64" s="80" t="s">
        <v>12</v>
      </c>
      <c r="E64" s="91" t="s">
        <v>324</v>
      </c>
      <c r="F64" s="299">
        <v>-1000</v>
      </c>
      <c r="G64" s="318">
        <v>21989</v>
      </c>
      <c r="H64" s="319">
        <v>21724</v>
      </c>
      <c r="I64" s="301">
        <f>G64-H64</f>
        <v>265</v>
      </c>
      <c r="J64" s="301">
        <f>$F64*I64</f>
        <v>-265000</v>
      </c>
      <c r="K64" s="301">
        <f>J64/1000000</f>
        <v>-0.265</v>
      </c>
      <c r="L64" s="318">
        <v>31774</v>
      </c>
      <c r="M64" s="319">
        <v>31781</v>
      </c>
      <c r="N64" s="301">
        <f>L64-M64</f>
        <v>-7</v>
      </c>
      <c r="O64" s="301">
        <f>$F64*N64</f>
        <v>7000</v>
      </c>
      <c r="P64" s="301">
        <f>O64/1000000</f>
        <v>0.007</v>
      </c>
      <c r="Q64" s="441"/>
    </row>
    <row r="65" spans="1:17" ht="22.5" customHeight="1">
      <c r="A65" s="270">
        <v>39</v>
      </c>
      <c r="B65" s="291" t="s">
        <v>404</v>
      </c>
      <c r="C65" s="292">
        <v>4864904</v>
      </c>
      <c r="D65" s="118" t="s">
        <v>12</v>
      </c>
      <c r="E65" s="91" t="s">
        <v>324</v>
      </c>
      <c r="F65" s="299">
        <v>-1000</v>
      </c>
      <c r="G65" s="318">
        <v>1609</v>
      </c>
      <c r="H65" s="319">
        <v>1024</v>
      </c>
      <c r="I65" s="301">
        <f>G65-H65</f>
        <v>585</v>
      </c>
      <c r="J65" s="301">
        <f>$F65*I65</f>
        <v>-585000</v>
      </c>
      <c r="K65" s="301">
        <f>J65/1000000</f>
        <v>-0.585</v>
      </c>
      <c r="L65" s="318">
        <v>996435</v>
      </c>
      <c r="M65" s="319">
        <v>996430</v>
      </c>
      <c r="N65" s="301">
        <f>L65-M65</f>
        <v>5</v>
      </c>
      <c r="O65" s="301">
        <f>$F65*N65</f>
        <v>-5000</v>
      </c>
      <c r="P65" s="301">
        <f>O65/1000000</f>
        <v>-0.005</v>
      </c>
      <c r="Q65" s="441"/>
    </row>
    <row r="66" spans="1:17" ht="22.5" customHeight="1">
      <c r="A66" s="270">
        <v>40</v>
      </c>
      <c r="B66" s="291" t="s">
        <v>405</v>
      </c>
      <c r="C66" s="292">
        <v>4864942</v>
      </c>
      <c r="D66" s="118" t="s">
        <v>12</v>
      </c>
      <c r="E66" s="91" t="s">
        <v>324</v>
      </c>
      <c r="F66" s="301">
        <v>-1000</v>
      </c>
      <c r="G66" s="318">
        <v>407</v>
      </c>
      <c r="H66" s="319">
        <v>220</v>
      </c>
      <c r="I66" s="301">
        <f>G66-H66</f>
        <v>187</v>
      </c>
      <c r="J66" s="301">
        <f>$F66*I66</f>
        <v>-187000</v>
      </c>
      <c r="K66" s="301">
        <f>J66/1000000</f>
        <v>-0.187</v>
      </c>
      <c r="L66" s="318">
        <v>999949</v>
      </c>
      <c r="M66" s="319">
        <v>999914</v>
      </c>
      <c r="N66" s="301">
        <f>L66-M66</f>
        <v>35</v>
      </c>
      <c r="O66" s="301">
        <f>$F66*N66</f>
        <v>-35000</v>
      </c>
      <c r="P66" s="301">
        <f>O66/1000000</f>
        <v>-0.035</v>
      </c>
      <c r="Q66" s="441"/>
    </row>
    <row r="67" spans="1:17" ht="18" customHeight="1" thickBot="1">
      <c r="A67" s="373" t="s">
        <v>313</v>
      </c>
      <c r="B67" s="294"/>
      <c r="C67" s="295"/>
      <c r="D67" s="247"/>
      <c r="E67" s="248"/>
      <c r="F67" s="299"/>
      <c r="G67" s="427"/>
      <c r="H67" s="428"/>
      <c r="I67" s="305"/>
      <c r="J67" s="305"/>
      <c r="K67" s="305"/>
      <c r="L67" s="427"/>
      <c r="M67" s="428"/>
      <c r="N67" s="305"/>
      <c r="O67" s="305"/>
      <c r="P67" s="553" t="str">
        <f>NDPL!$Q$1</f>
        <v>DECEMBER-2020</v>
      </c>
      <c r="Q67" s="553"/>
    </row>
    <row r="68" spans="1:17" ht="18" customHeight="1" thickTop="1">
      <c r="A68" s="266"/>
      <c r="B68" s="269" t="s">
        <v>162</v>
      </c>
      <c r="C68" s="292"/>
      <c r="D68" s="80"/>
      <c r="E68" s="80"/>
      <c r="F68" s="386"/>
      <c r="G68" s="318"/>
      <c r="H68" s="319"/>
      <c r="I68" s="301"/>
      <c r="J68" s="301"/>
      <c r="K68" s="301"/>
      <c r="L68" s="318"/>
      <c r="M68" s="319"/>
      <c r="N68" s="301"/>
      <c r="O68" s="301"/>
      <c r="P68" s="301"/>
      <c r="Q68" s="429"/>
    </row>
    <row r="69" spans="1:17" ht="18" customHeight="1">
      <c r="A69" s="255">
        <v>41</v>
      </c>
      <c r="B69" s="291" t="s">
        <v>14</v>
      </c>
      <c r="C69" s="292">
        <v>4864962</v>
      </c>
      <c r="D69" s="118" t="s">
        <v>12</v>
      </c>
      <c r="E69" s="91" t="s">
        <v>324</v>
      </c>
      <c r="F69" s="299">
        <v>-1000</v>
      </c>
      <c r="G69" s="318">
        <v>48826</v>
      </c>
      <c r="H69" s="319">
        <v>48309</v>
      </c>
      <c r="I69" s="301">
        <f>G69-H69</f>
        <v>517</v>
      </c>
      <c r="J69" s="301">
        <f>$F69*I69</f>
        <v>-517000</v>
      </c>
      <c r="K69" s="301">
        <f>J69/1000000</f>
        <v>-0.517</v>
      </c>
      <c r="L69" s="318">
        <v>999523</v>
      </c>
      <c r="M69" s="319">
        <v>999515</v>
      </c>
      <c r="N69" s="301">
        <f>L69-M69</f>
        <v>8</v>
      </c>
      <c r="O69" s="301">
        <f>$F69*N69</f>
        <v>-8000</v>
      </c>
      <c r="P69" s="301">
        <f>O69/1000000</f>
        <v>-0.008</v>
      </c>
      <c r="Q69" s="440"/>
    </row>
    <row r="70" spans="1:17" ht="18" customHeight="1">
      <c r="A70" s="255">
        <v>42</v>
      </c>
      <c r="B70" s="291" t="s">
        <v>15</v>
      </c>
      <c r="C70" s="292">
        <v>4865038</v>
      </c>
      <c r="D70" s="118" t="s">
        <v>12</v>
      </c>
      <c r="E70" s="91" t="s">
        <v>324</v>
      </c>
      <c r="F70" s="299">
        <v>-1000</v>
      </c>
      <c r="G70" s="318">
        <v>10030</v>
      </c>
      <c r="H70" s="319">
        <v>9471</v>
      </c>
      <c r="I70" s="301">
        <f>G70-H70</f>
        <v>559</v>
      </c>
      <c r="J70" s="301">
        <f>$F70*I70</f>
        <v>-559000</v>
      </c>
      <c r="K70" s="301">
        <f>J70/1000000</f>
        <v>-0.559</v>
      </c>
      <c r="L70" s="318">
        <v>77</v>
      </c>
      <c r="M70" s="319">
        <v>69</v>
      </c>
      <c r="N70" s="301">
        <f>L70-M70</f>
        <v>8</v>
      </c>
      <c r="O70" s="301">
        <f>$F70*N70</f>
        <v>-8000</v>
      </c>
      <c r="P70" s="301">
        <f>O70/1000000</f>
        <v>-0.008</v>
      </c>
      <c r="Q70" s="429"/>
    </row>
    <row r="71" spans="1:17" ht="18" customHeight="1">
      <c r="A71" s="255">
        <v>43</v>
      </c>
      <c r="B71" s="291" t="s">
        <v>16</v>
      </c>
      <c r="C71" s="292">
        <v>5295165</v>
      </c>
      <c r="D71" s="118" t="s">
        <v>12</v>
      </c>
      <c r="E71" s="91" t="s">
        <v>324</v>
      </c>
      <c r="F71" s="299">
        <v>-1000</v>
      </c>
      <c r="G71" s="318">
        <v>5007</v>
      </c>
      <c r="H71" s="319">
        <v>3858</v>
      </c>
      <c r="I71" s="301">
        <f>G71-H71</f>
        <v>1149</v>
      </c>
      <c r="J71" s="301">
        <f>$F71*I71</f>
        <v>-1149000</v>
      </c>
      <c r="K71" s="301">
        <f>J71/1000000</f>
        <v>-1.149</v>
      </c>
      <c r="L71" s="318">
        <v>999545</v>
      </c>
      <c r="M71" s="319">
        <v>999548</v>
      </c>
      <c r="N71" s="301">
        <f>L71-M71</f>
        <v>-3</v>
      </c>
      <c r="O71" s="301">
        <f>$F71*N71</f>
        <v>3000</v>
      </c>
      <c r="P71" s="301">
        <f>O71/1000000</f>
        <v>0.003</v>
      </c>
      <c r="Q71" s="444"/>
    </row>
    <row r="72" spans="1:17" ht="18" customHeight="1">
      <c r="A72" s="270"/>
      <c r="B72" s="291"/>
      <c r="C72" s="292"/>
      <c r="D72" s="118"/>
      <c r="E72" s="91"/>
      <c r="F72" s="299">
        <v>-1000</v>
      </c>
      <c r="G72" s="318">
        <v>3708</v>
      </c>
      <c r="H72" s="319">
        <v>3662</v>
      </c>
      <c r="I72" s="301">
        <f>G72-H72</f>
        <v>46</v>
      </c>
      <c r="J72" s="301">
        <f>$F72*I72</f>
        <v>-46000</v>
      </c>
      <c r="K72" s="301">
        <f>J72/1000000</f>
        <v>-0.046</v>
      </c>
      <c r="L72" s="318"/>
      <c r="M72" s="319"/>
      <c r="N72" s="301"/>
      <c r="O72" s="301"/>
      <c r="P72" s="301"/>
      <c r="Q72" s="444"/>
    </row>
    <row r="73" spans="2:17" ht="18" customHeight="1">
      <c r="B73" s="293" t="s">
        <v>163</v>
      </c>
      <c r="C73" s="292"/>
      <c r="D73" s="118"/>
      <c r="E73" s="118"/>
      <c r="F73" s="299"/>
      <c r="G73" s="318"/>
      <c r="H73" s="319"/>
      <c r="I73" s="301"/>
      <c r="J73" s="301"/>
      <c r="K73" s="301"/>
      <c r="L73" s="318"/>
      <c r="M73" s="319"/>
      <c r="N73" s="301"/>
      <c r="O73" s="301"/>
      <c r="P73" s="301"/>
      <c r="Q73" s="429"/>
    </row>
    <row r="74" spans="1:17" ht="18" customHeight="1">
      <c r="A74" s="255">
        <v>44</v>
      </c>
      <c r="B74" s="291" t="s">
        <v>14</v>
      </c>
      <c r="C74" s="292">
        <v>4864928</v>
      </c>
      <c r="D74" s="118" t="s">
        <v>12</v>
      </c>
      <c r="E74" s="91" t="s">
        <v>324</v>
      </c>
      <c r="F74" s="299">
        <v>-1000</v>
      </c>
      <c r="G74" s="318">
        <v>3543</v>
      </c>
      <c r="H74" s="319">
        <v>2063</v>
      </c>
      <c r="I74" s="301">
        <f>G74-H74</f>
        <v>1480</v>
      </c>
      <c r="J74" s="301">
        <f>$F74*I74</f>
        <v>-1480000</v>
      </c>
      <c r="K74" s="301">
        <f>J74/1000000</f>
        <v>-1.48</v>
      </c>
      <c r="L74" s="318">
        <v>235</v>
      </c>
      <c r="M74" s="319">
        <v>222</v>
      </c>
      <c r="N74" s="301">
        <f>L74-M74</f>
        <v>13</v>
      </c>
      <c r="O74" s="301">
        <f>$F74*N74</f>
        <v>-13000</v>
      </c>
      <c r="P74" s="301">
        <f>O74/1000000</f>
        <v>-0.013</v>
      </c>
      <c r="Q74" s="429"/>
    </row>
    <row r="75" spans="1:17" ht="18" customHeight="1">
      <c r="A75" s="255">
        <v>45</v>
      </c>
      <c r="B75" s="291" t="s">
        <v>15</v>
      </c>
      <c r="C75" s="292">
        <v>4864967</v>
      </c>
      <c r="D75" s="118" t="s">
        <v>12</v>
      </c>
      <c r="E75" s="91" t="s">
        <v>324</v>
      </c>
      <c r="F75" s="299">
        <v>-1000</v>
      </c>
      <c r="G75" s="318">
        <v>3790</v>
      </c>
      <c r="H75" s="319">
        <v>2568</v>
      </c>
      <c r="I75" s="301">
        <f>G75-H75</f>
        <v>1222</v>
      </c>
      <c r="J75" s="301">
        <f>$F75*I75</f>
        <v>-1222000</v>
      </c>
      <c r="K75" s="301">
        <f>J75/1000000</f>
        <v>-1.222</v>
      </c>
      <c r="L75" s="318">
        <v>924913</v>
      </c>
      <c r="M75" s="319">
        <v>924911</v>
      </c>
      <c r="N75" s="301">
        <f>L75-M75</f>
        <v>2</v>
      </c>
      <c r="O75" s="301">
        <f>$F75*N75</f>
        <v>-2000</v>
      </c>
      <c r="P75" s="301">
        <f>O75/1000000</f>
        <v>-0.002</v>
      </c>
      <c r="Q75" s="429"/>
    </row>
    <row r="76" spans="1:17" ht="18" customHeight="1">
      <c r="A76" s="255">
        <v>46</v>
      </c>
      <c r="B76" s="291" t="s">
        <v>16</v>
      </c>
      <c r="C76" s="292">
        <v>5295144</v>
      </c>
      <c r="D76" s="118" t="s">
        <v>12</v>
      </c>
      <c r="E76" s="91" t="s">
        <v>324</v>
      </c>
      <c r="F76" s="299">
        <v>-1000</v>
      </c>
      <c r="G76" s="318">
        <v>45801</v>
      </c>
      <c r="H76" s="319">
        <v>44993</v>
      </c>
      <c r="I76" s="301">
        <f>G76-H76</f>
        <v>808</v>
      </c>
      <c r="J76" s="301">
        <f>$F76*I76</f>
        <v>-808000</v>
      </c>
      <c r="K76" s="301">
        <f>J76/1000000</f>
        <v>-0.808</v>
      </c>
      <c r="L76" s="318">
        <v>9845</v>
      </c>
      <c r="M76" s="319">
        <v>9827</v>
      </c>
      <c r="N76" s="301">
        <f>L76-M76</f>
        <v>18</v>
      </c>
      <c r="O76" s="301">
        <f>$F76*N76</f>
        <v>-18000</v>
      </c>
      <c r="P76" s="301">
        <f>O76/1000000</f>
        <v>-0.018</v>
      </c>
      <c r="Q76" s="440"/>
    </row>
    <row r="77" spans="1:17" ht="18" customHeight="1">
      <c r="A77" s="255"/>
      <c r="B77" s="291"/>
      <c r="C77" s="292"/>
      <c r="D77" s="118"/>
      <c r="E77" s="91"/>
      <c r="F77" s="299">
        <v>-1000</v>
      </c>
      <c r="G77" s="318">
        <v>41346</v>
      </c>
      <c r="H77" s="319">
        <v>40520</v>
      </c>
      <c r="I77" s="301">
        <f>G77-H77</f>
        <v>826</v>
      </c>
      <c r="J77" s="301">
        <f>$F77*I77</f>
        <v>-826000</v>
      </c>
      <c r="K77" s="301">
        <f>J77/1000000</f>
        <v>-0.826</v>
      </c>
      <c r="L77" s="318"/>
      <c r="M77" s="319"/>
      <c r="N77" s="301"/>
      <c r="O77" s="301"/>
      <c r="P77" s="301"/>
      <c r="Q77" s="440"/>
    </row>
    <row r="78" spans="1:17" ht="18" customHeight="1">
      <c r="A78" s="255"/>
      <c r="B78" s="291"/>
      <c r="C78" s="292"/>
      <c r="D78" s="118"/>
      <c r="E78" s="91"/>
      <c r="F78" s="299"/>
      <c r="G78" s="318"/>
      <c r="H78" s="319"/>
      <c r="I78" s="301"/>
      <c r="J78" s="301"/>
      <c r="K78" s="301">
        <v>0.316</v>
      </c>
      <c r="L78" s="318"/>
      <c r="M78" s="319"/>
      <c r="N78" s="301"/>
      <c r="O78" s="301"/>
      <c r="P78" s="301"/>
      <c r="Q78" s="440" t="s">
        <v>483</v>
      </c>
    </row>
    <row r="79" spans="1:17" ht="18" customHeight="1">
      <c r="A79" s="255">
        <v>47</v>
      </c>
      <c r="B79" s="291" t="s">
        <v>155</v>
      </c>
      <c r="C79" s="292">
        <v>4865023</v>
      </c>
      <c r="D79" s="118" t="s">
        <v>12</v>
      </c>
      <c r="E79" s="91" t="s">
        <v>324</v>
      </c>
      <c r="F79" s="299">
        <v>-2000</v>
      </c>
      <c r="G79" s="318">
        <v>1978</v>
      </c>
      <c r="H79" s="319">
        <v>1215</v>
      </c>
      <c r="I79" s="319">
        <f>G79-H79</f>
        <v>763</v>
      </c>
      <c r="J79" s="319">
        <f>$F79*I79</f>
        <v>-1526000</v>
      </c>
      <c r="K79" s="319">
        <f>J79/1000000</f>
        <v>-1.526</v>
      </c>
      <c r="L79" s="318">
        <v>999598</v>
      </c>
      <c r="M79" s="319">
        <v>999595</v>
      </c>
      <c r="N79" s="319">
        <f>L79-M79</f>
        <v>3</v>
      </c>
      <c r="O79" s="319">
        <f>$F79*N79</f>
        <v>-6000</v>
      </c>
      <c r="P79" s="319">
        <f>O79/1000000</f>
        <v>-0.006</v>
      </c>
      <c r="Q79" s="456"/>
    </row>
    <row r="80" spans="2:17" ht="18" customHeight="1">
      <c r="B80" s="293" t="s">
        <v>111</v>
      </c>
      <c r="C80" s="292"/>
      <c r="D80" s="118"/>
      <c r="E80" s="91"/>
      <c r="F80" s="297"/>
      <c r="G80" s="318"/>
      <c r="H80" s="319"/>
      <c r="I80" s="301"/>
      <c r="J80" s="301"/>
      <c r="K80" s="301"/>
      <c r="L80" s="318"/>
      <c r="M80" s="319"/>
      <c r="N80" s="301"/>
      <c r="O80" s="301"/>
      <c r="P80" s="301"/>
      <c r="Q80" s="429"/>
    </row>
    <row r="81" spans="1:17" ht="18" customHeight="1">
      <c r="A81" s="255">
        <v>48</v>
      </c>
      <c r="B81" s="291" t="s">
        <v>344</v>
      </c>
      <c r="C81" s="292">
        <v>5128461</v>
      </c>
      <c r="D81" s="118" t="s">
        <v>12</v>
      </c>
      <c r="E81" s="91" t="s">
        <v>324</v>
      </c>
      <c r="F81" s="297">
        <v>-1000</v>
      </c>
      <c r="G81" s="318">
        <v>70145</v>
      </c>
      <c r="H81" s="319">
        <v>66829</v>
      </c>
      <c r="I81" s="301">
        <f>G81-H81</f>
        <v>3316</v>
      </c>
      <c r="J81" s="301">
        <f>$F81*I81</f>
        <v>-3316000</v>
      </c>
      <c r="K81" s="301">
        <f>J81/1000000</f>
        <v>-3.316</v>
      </c>
      <c r="L81" s="318">
        <v>997176</v>
      </c>
      <c r="M81" s="319">
        <v>997176</v>
      </c>
      <c r="N81" s="301">
        <f>L81-M81</f>
        <v>0</v>
      </c>
      <c r="O81" s="301">
        <f>$F81*N81</f>
        <v>0</v>
      </c>
      <c r="P81" s="301">
        <f>O81/1000000</f>
        <v>0</v>
      </c>
      <c r="Q81" s="430"/>
    </row>
    <row r="82" spans="1:17" ht="18" customHeight="1">
      <c r="A82" s="255">
        <v>49</v>
      </c>
      <c r="B82" s="291" t="s">
        <v>165</v>
      </c>
      <c r="C82" s="292">
        <v>4865003</v>
      </c>
      <c r="D82" s="118" t="s">
        <v>12</v>
      </c>
      <c r="E82" s="91" t="s">
        <v>324</v>
      </c>
      <c r="F82" s="658">
        <v>-2000</v>
      </c>
      <c r="G82" s="318">
        <v>40044</v>
      </c>
      <c r="H82" s="319">
        <v>38166</v>
      </c>
      <c r="I82" s="301">
        <f>G82-H82</f>
        <v>1878</v>
      </c>
      <c r="J82" s="301">
        <f>$F82*I82</f>
        <v>-3756000</v>
      </c>
      <c r="K82" s="301">
        <f>J82/1000000</f>
        <v>-3.756</v>
      </c>
      <c r="L82" s="318">
        <v>999381</v>
      </c>
      <c r="M82" s="319">
        <v>999381</v>
      </c>
      <c r="N82" s="301">
        <f>L82-M82</f>
        <v>0</v>
      </c>
      <c r="O82" s="301">
        <f>$F82*N82</f>
        <v>0</v>
      </c>
      <c r="P82" s="301">
        <f>O82/1000000</f>
        <v>0</v>
      </c>
      <c r="Q82" s="429"/>
    </row>
    <row r="83" spans="2:17" ht="18" customHeight="1">
      <c r="B83" s="293" t="s">
        <v>346</v>
      </c>
      <c r="C83" s="292"/>
      <c r="D83" s="118"/>
      <c r="E83" s="91"/>
      <c r="F83" s="297"/>
      <c r="G83" s="318"/>
      <c r="H83" s="319"/>
      <c r="I83" s="301"/>
      <c r="J83" s="301"/>
      <c r="K83" s="301"/>
      <c r="L83" s="318"/>
      <c r="M83" s="319"/>
      <c r="N83" s="301"/>
      <c r="O83" s="301"/>
      <c r="P83" s="301"/>
      <c r="Q83" s="429"/>
    </row>
    <row r="84" spans="1:17" ht="18" customHeight="1">
      <c r="A84" s="255">
        <v>50</v>
      </c>
      <c r="B84" s="291" t="s">
        <v>344</v>
      </c>
      <c r="C84" s="292">
        <v>4865024</v>
      </c>
      <c r="D84" s="118" t="s">
        <v>12</v>
      </c>
      <c r="E84" s="91" t="s">
        <v>324</v>
      </c>
      <c r="F84" s="387">
        <v>-2000</v>
      </c>
      <c r="G84" s="318">
        <v>9625</v>
      </c>
      <c r="H84" s="319">
        <v>9319</v>
      </c>
      <c r="I84" s="301">
        <f>G84-H84</f>
        <v>306</v>
      </c>
      <c r="J84" s="301">
        <f>$F84*I84</f>
        <v>-612000</v>
      </c>
      <c r="K84" s="301">
        <f>J84/1000000</f>
        <v>-0.612</v>
      </c>
      <c r="L84" s="318">
        <v>2691</v>
      </c>
      <c r="M84" s="319">
        <v>2686</v>
      </c>
      <c r="N84" s="301">
        <f>L84-M84</f>
        <v>5</v>
      </c>
      <c r="O84" s="301">
        <f>$F84*N84</f>
        <v>-10000</v>
      </c>
      <c r="P84" s="301">
        <f>O84/1000000</f>
        <v>-0.01</v>
      </c>
      <c r="Q84" s="429"/>
    </row>
    <row r="85" spans="1:17" ht="18" customHeight="1">
      <c r="A85" s="255">
        <v>51</v>
      </c>
      <c r="B85" s="291" t="s">
        <v>165</v>
      </c>
      <c r="C85" s="292">
        <v>4864920</v>
      </c>
      <c r="D85" s="118" t="s">
        <v>12</v>
      </c>
      <c r="E85" s="91" t="s">
        <v>324</v>
      </c>
      <c r="F85" s="387">
        <v>-2000</v>
      </c>
      <c r="G85" s="318">
        <v>7895</v>
      </c>
      <c r="H85" s="319">
        <v>7540</v>
      </c>
      <c r="I85" s="301">
        <f>G85-H85</f>
        <v>355</v>
      </c>
      <c r="J85" s="301">
        <f>$F85*I85</f>
        <v>-710000</v>
      </c>
      <c r="K85" s="301">
        <f>J85/1000000</f>
        <v>-0.71</v>
      </c>
      <c r="L85" s="318">
        <v>1522</v>
      </c>
      <c r="M85" s="319">
        <v>1519</v>
      </c>
      <c r="N85" s="301">
        <f>L85-M85</f>
        <v>3</v>
      </c>
      <c r="O85" s="301">
        <f>$F85*N85</f>
        <v>-6000</v>
      </c>
      <c r="P85" s="301">
        <f>O85/1000000</f>
        <v>-0.006</v>
      </c>
      <c r="Q85" s="429"/>
    </row>
    <row r="86" spans="1:17" ht="18" customHeight="1">
      <c r="A86" s="255"/>
      <c r="B86" s="420" t="s">
        <v>352</v>
      </c>
      <c r="C86" s="292"/>
      <c r="D86" s="118"/>
      <c r="E86" s="91"/>
      <c r="F86" s="387"/>
      <c r="G86" s="318"/>
      <c r="H86" s="319"/>
      <c r="I86" s="301"/>
      <c r="J86" s="301"/>
      <c r="K86" s="301"/>
      <c r="L86" s="318"/>
      <c r="M86" s="319"/>
      <c r="N86" s="301"/>
      <c r="O86" s="301"/>
      <c r="P86" s="301"/>
      <c r="Q86" s="429"/>
    </row>
    <row r="87" spans="1:17" ht="18" customHeight="1">
      <c r="A87" s="255">
        <v>52</v>
      </c>
      <c r="B87" s="291" t="s">
        <v>344</v>
      </c>
      <c r="C87" s="292">
        <v>5128414</v>
      </c>
      <c r="D87" s="118" t="s">
        <v>12</v>
      </c>
      <c r="E87" s="91" t="s">
        <v>324</v>
      </c>
      <c r="F87" s="387">
        <v>-1000</v>
      </c>
      <c r="G87" s="318">
        <v>912733</v>
      </c>
      <c r="H87" s="319">
        <v>912983</v>
      </c>
      <c r="I87" s="301">
        <f>G87-H87</f>
        <v>-250</v>
      </c>
      <c r="J87" s="301">
        <f>$F87*I87</f>
        <v>250000</v>
      </c>
      <c r="K87" s="301">
        <f>J87/1000000</f>
        <v>0.25</v>
      </c>
      <c r="L87" s="318">
        <v>979158</v>
      </c>
      <c r="M87" s="319">
        <v>979168</v>
      </c>
      <c r="N87" s="301">
        <f>L87-M87</f>
        <v>-10</v>
      </c>
      <c r="O87" s="301">
        <f>$F87*N87</f>
        <v>10000</v>
      </c>
      <c r="P87" s="301">
        <f>O87/1000000</f>
        <v>0.01</v>
      </c>
      <c r="Q87" s="429"/>
    </row>
    <row r="88" spans="1:17" ht="18" customHeight="1">
      <c r="A88" s="255">
        <v>53</v>
      </c>
      <c r="B88" s="291" t="s">
        <v>165</v>
      </c>
      <c r="C88" s="292">
        <v>4902504</v>
      </c>
      <c r="D88" s="118" t="s">
        <v>12</v>
      </c>
      <c r="E88" s="91" t="s">
        <v>324</v>
      </c>
      <c r="F88" s="387">
        <v>-1000</v>
      </c>
      <c r="G88" s="318">
        <v>994560</v>
      </c>
      <c r="H88" s="319">
        <v>994823</v>
      </c>
      <c r="I88" s="301">
        <f>G88-H88</f>
        <v>-263</v>
      </c>
      <c r="J88" s="301">
        <f>$F88*I88</f>
        <v>263000</v>
      </c>
      <c r="K88" s="301">
        <f>J88/1000000</f>
        <v>0.263</v>
      </c>
      <c r="L88" s="318">
        <v>994704</v>
      </c>
      <c r="M88" s="319">
        <v>994716</v>
      </c>
      <c r="N88" s="301">
        <f>L88-M88</f>
        <v>-12</v>
      </c>
      <c r="O88" s="301">
        <f>$F88*N88</f>
        <v>12000</v>
      </c>
      <c r="P88" s="301">
        <f>O88/1000000</f>
        <v>0.012</v>
      </c>
      <c r="Q88" s="429"/>
    </row>
    <row r="89" spans="1:17" ht="18" customHeight="1">
      <c r="A89" s="255">
        <v>54</v>
      </c>
      <c r="B89" s="291" t="s">
        <v>409</v>
      </c>
      <c r="C89" s="292">
        <v>5128426</v>
      </c>
      <c r="D89" s="118" t="s">
        <v>12</v>
      </c>
      <c r="E89" s="91" t="s">
        <v>324</v>
      </c>
      <c r="F89" s="387">
        <v>-1000</v>
      </c>
      <c r="G89" s="318">
        <v>996957</v>
      </c>
      <c r="H89" s="319">
        <v>996876</v>
      </c>
      <c r="I89" s="301">
        <f>G89-H89</f>
        <v>81</v>
      </c>
      <c r="J89" s="301">
        <f>$F89*I89</f>
        <v>-81000</v>
      </c>
      <c r="K89" s="301">
        <f>J89/1000000</f>
        <v>-0.081</v>
      </c>
      <c r="L89" s="318">
        <v>987091</v>
      </c>
      <c r="M89" s="319">
        <v>987095</v>
      </c>
      <c r="N89" s="301">
        <f>L89-M89</f>
        <v>-4</v>
      </c>
      <c r="O89" s="301">
        <f>$F89*N89</f>
        <v>4000</v>
      </c>
      <c r="P89" s="301">
        <f>O89/1000000</f>
        <v>0.004</v>
      </c>
      <c r="Q89" s="429"/>
    </row>
    <row r="90" spans="2:17" ht="18" customHeight="1">
      <c r="B90" s="420" t="s">
        <v>361</v>
      </c>
      <c r="C90" s="292"/>
      <c r="D90" s="118"/>
      <c r="E90" s="91"/>
      <c r="F90" s="387"/>
      <c r="G90" s="318"/>
      <c r="H90" s="319"/>
      <c r="I90" s="301"/>
      <c r="J90" s="301"/>
      <c r="K90" s="301"/>
      <c r="L90" s="318"/>
      <c r="M90" s="319"/>
      <c r="N90" s="301"/>
      <c r="O90" s="301"/>
      <c r="P90" s="301"/>
      <c r="Q90" s="429"/>
    </row>
    <row r="91" spans="1:17" ht="18" customHeight="1">
      <c r="A91" s="255">
        <v>55</v>
      </c>
      <c r="B91" s="291" t="s">
        <v>362</v>
      </c>
      <c r="C91" s="292">
        <v>4902509</v>
      </c>
      <c r="D91" s="118" t="s">
        <v>12</v>
      </c>
      <c r="E91" s="91" t="s">
        <v>324</v>
      </c>
      <c r="F91" s="387">
        <v>4000</v>
      </c>
      <c r="G91" s="318">
        <v>998895</v>
      </c>
      <c r="H91" s="319">
        <v>999136</v>
      </c>
      <c r="I91" s="301">
        <v>0</v>
      </c>
      <c r="J91" s="301">
        <v>0</v>
      </c>
      <c r="K91" s="301">
        <v>0</v>
      </c>
      <c r="L91" s="318">
        <v>999993</v>
      </c>
      <c r="M91" s="319">
        <v>999994</v>
      </c>
      <c r="N91" s="301">
        <v>0</v>
      </c>
      <c r="O91" s="301">
        <v>0</v>
      </c>
      <c r="P91" s="301">
        <v>0</v>
      </c>
      <c r="Q91" s="429"/>
    </row>
    <row r="92" spans="1:17" ht="18" customHeight="1">
      <c r="A92" s="255">
        <v>56</v>
      </c>
      <c r="B92" s="339" t="s">
        <v>363</v>
      </c>
      <c r="C92" s="292">
        <v>4865026</v>
      </c>
      <c r="D92" s="118" t="s">
        <v>12</v>
      </c>
      <c r="E92" s="91" t="s">
        <v>324</v>
      </c>
      <c r="F92" s="387">
        <v>800</v>
      </c>
      <c r="G92" s="318">
        <v>981255</v>
      </c>
      <c r="H92" s="319">
        <v>981779</v>
      </c>
      <c r="I92" s="301">
        <f>G92-H92</f>
        <v>-524</v>
      </c>
      <c r="J92" s="301">
        <f>$F92*I92</f>
        <v>-419200</v>
      </c>
      <c r="K92" s="301">
        <f>J92/1000000</f>
        <v>-0.4192</v>
      </c>
      <c r="L92" s="318">
        <v>610</v>
      </c>
      <c r="M92" s="319">
        <v>612</v>
      </c>
      <c r="N92" s="301">
        <f>L92-M92</f>
        <v>-2</v>
      </c>
      <c r="O92" s="301">
        <f>$F92*N92</f>
        <v>-1600</v>
      </c>
      <c r="P92" s="301">
        <f>O92/1000000</f>
        <v>-0.0016</v>
      </c>
      <c r="Q92" s="429"/>
    </row>
    <row r="93" spans="1:17" ht="18" customHeight="1">
      <c r="A93" s="255">
        <v>57</v>
      </c>
      <c r="B93" s="291" t="s">
        <v>338</v>
      </c>
      <c r="C93" s="292">
        <v>5100233</v>
      </c>
      <c r="D93" s="118" t="s">
        <v>12</v>
      </c>
      <c r="E93" s="91" t="s">
        <v>324</v>
      </c>
      <c r="F93" s="387">
        <v>800</v>
      </c>
      <c r="G93" s="318">
        <v>942784</v>
      </c>
      <c r="H93" s="319">
        <v>945402</v>
      </c>
      <c r="I93" s="301">
        <f>G93-H93</f>
        <v>-2618</v>
      </c>
      <c r="J93" s="301">
        <f>$F93*I93</f>
        <v>-2094400</v>
      </c>
      <c r="K93" s="301">
        <f>J93/1000000</f>
        <v>-2.0944</v>
      </c>
      <c r="L93" s="318">
        <v>999484</v>
      </c>
      <c r="M93" s="319">
        <v>999488</v>
      </c>
      <c r="N93" s="301">
        <f>L93-M93</f>
        <v>-4</v>
      </c>
      <c r="O93" s="301">
        <f>$F93*N93</f>
        <v>-3200</v>
      </c>
      <c r="P93" s="301">
        <f>O93/1000000</f>
        <v>-0.0032</v>
      </c>
      <c r="Q93" s="429"/>
    </row>
    <row r="94" spans="1:17" ht="15" customHeight="1">
      <c r="A94" s="255">
        <v>58</v>
      </c>
      <c r="B94" s="291" t="s">
        <v>366</v>
      </c>
      <c r="C94" s="292">
        <v>4864971</v>
      </c>
      <c r="D94" s="118" t="s">
        <v>12</v>
      </c>
      <c r="E94" s="91" t="s">
        <v>324</v>
      </c>
      <c r="F94" s="387">
        <v>-800</v>
      </c>
      <c r="G94" s="263">
        <v>0</v>
      </c>
      <c r="H94" s="264">
        <v>0</v>
      </c>
      <c r="I94" s="326">
        <f>G94-H94</f>
        <v>0</v>
      </c>
      <c r="J94" s="326">
        <f>$F94*I94</f>
        <v>0</v>
      </c>
      <c r="K94" s="326">
        <f>J94/1000000</f>
        <v>0</v>
      </c>
      <c r="L94" s="263">
        <v>999495</v>
      </c>
      <c r="M94" s="264">
        <v>999495</v>
      </c>
      <c r="N94" s="326">
        <f>L94-M94</f>
        <v>0</v>
      </c>
      <c r="O94" s="326">
        <f>$F94*N94</f>
        <v>0</v>
      </c>
      <c r="P94" s="326">
        <f>O94/1000000</f>
        <v>0</v>
      </c>
      <c r="Q94" s="429"/>
    </row>
    <row r="95" spans="1:17" ht="15" customHeight="1">
      <c r="A95" s="255">
        <v>59</v>
      </c>
      <c r="B95" s="291" t="s">
        <v>410</v>
      </c>
      <c r="C95" s="292">
        <v>4865049</v>
      </c>
      <c r="D95" s="118" t="s">
        <v>12</v>
      </c>
      <c r="E95" s="91" t="s">
        <v>324</v>
      </c>
      <c r="F95" s="387">
        <v>800</v>
      </c>
      <c r="G95" s="318">
        <v>998778</v>
      </c>
      <c r="H95" s="319">
        <v>999180</v>
      </c>
      <c r="I95" s="301">
        <f>G95-H95</f>
        <v>-402</v>
      </c>
      <c r="J95" s="301">
        <f>$F95*I95</f>
        <v>-321600</v>
      </c>
      <c r="K95" s="301">
        <f>J95/1000000</f>
        <v>-0.3216</v>
      </c>
      <c r="L95" s="318">
        <v>999838</v>
      </c>
      <c r="M95" s="319">
        <v>999835</v>
      </c>
      <c r="N95" s="301">
        <f>L95-M95</f>
        <v>3</v>
      </c>
      <c r="O95" s="301">
        <f>$F95*N95</f>
        <v>2400</v>
      </c>
      <c r="P95" s="301">
        <f>O95/1000000</f>
        <v>0.0024</v>
      </c>
      <c r="Q95" s="429"/>
    </row>
    <row r="96" spans="1:17" ht="15" customHeight="1">
      <c r="A96" s="255">
        <v>60</v>
      </c>
      <c r="B96" s="291" t="s">
        <v>411</v>
      </c>
      <c r="C96" s="292">
        <v>5128436</v>
      </c>
      <c r="D96" s="118" t="s">
        <v>12</v>
      </c>
      <c r="E96" s="91" t="s">
        <v>324</v>
      </c>
      <c r="F96" s="387">
        <v>800</v>
      </c>
      <c r="G96" s="318">
        <v>995983</v>
      </c>
      <c r="H96" s="319">
        <v>996095</v>
      </c>
      <c r="I96" s="301">
        <f>G96-H96</f>
        <v>-112</v>
      </c>
      <c r="J96" s="301">
        <f>$F96*I96</f>
        <v>-89600</v>
      </c>
      <c r="K96" s="301">
        <f>J96/1000000</f>
        <v>-0.0896</v>
      </c>
      <c r="L96" s="318">
        <v>43</v>
      </c>
      <c r="M96" s="319">
        <v>43</v>
      </c>
      <c r="N96" s="301">
        <f>L96-M96</f>
        <v>0</v>
      </c>
      <c r="O96" s="301">
        <f>$F96*N96</f>
        <v>0</v>
      </c>
      <c r="P96" s="301">
        <f>O96/1000000</f>
        <v>0</v>
      </c>
      <c r="Q96" s="429"/>
    </row>
    <row r="97" spans="2:17" ht="15" customHeight="1">
      <c r="B97" s="269" t="s">
        <v>97</v>
      </c>
      <c r="C97" s="292"/>
      <c r="D97" s="80"/>
      <c r="E97" s="80"/>
      <c r="F97" s="297"/>
      <c r="G97" s="318"/>
      <c r="H97" s="319"/>
      <c r="I97" s="301"/>
      <c r="J97" s="301"/>
      <c r="K97" s="301"/>
      <c r="L97" s="318"/>
      <c r="M97" s="319"/>
      <c r="N97" s="301"/>
      <c r="O97" s="301"/>
      <c r="P97" s="301"/>
      <c r="Q97" s="429"/>
    </row>
    <row r="98" spans="1:17" ht="15" customHeight="1">
      <c r="A98" s="255">
        <v>61</v>
      </c>
      <c r="B98" s="291" t="s">
        <v>108</v>
      </c>
      <c r="C98" s="292">
        <v>4864949</v>
      </c>
      <c r="D98" s="118" t="s">
        <v>12</v>
      </c>
      <c r="E98" s="91" t="s">
        <v>324</v>
      </c>
      <c r="F98" s="299">
        <v>2000</v>
      </c>
      <c r="G98" s="318">
        <v>992812</v>
      </c>
      <c r="H98" s="319">
        <v>993276</v>
      </c>
      <c r="I98" s="264">
        <f>G98-H98</f>
        <v>-464</v>
      </c>
      <c r="J98" s="264">
        <f>$F98*I98</f>
        <v>-928000</v>
      </c>
      <c r="K98" s="264">
        <f>J98/1000000</f>
        <v>-0.928</v>
      </c>
      <c r="L98" s="318">
        <v>999505</v>
      </c>
      <c r="M98" s="319">
        <v>999516</v>
      </c>
      <c r="N98" s="319">
        <f>L98-M98</f>
        <v>-11</v>
      </c>
      <c r="O98" s="319">
        <f>$F98*N98</f>
        <v>-22000</v>
      </c>
      <c r="P98" s="319">
        <f>O98/1000000</f>
        <v>-0.022</v>
      </c>
      <c r="Q98" s="440"/>
    </row>
    <row r="99" spans="1:17" ht="15" customHeight="1">
      <c r="A99" s="255">
        <v>62</v>
      </c>
      <c r="B99" s="291" t="s">
        <v>109</v>
      </c>
      <c r="C99" s="292">
        <v>4865016</v>
      </c>
      <c r="D99" s="118" t="s">
        <v>12</v>
      </c>
      <c r="E99" s="91" t="s">
        <v>324</v>
      </c>
      <c r="F99" s="299">
        <v>800</v>
      </c>
      <c r="G99" s="263">
        <v>7</v>
      </c>
      <c r="H99" s="264">
        <v>7</v>
      </c>
      <c r="I99" s="301">
        <v>0</v>
      </c>
      <c r="J99" s="301">
        <v>0</v>
      </c>
      <c r="K99" s="301">
        <v>0</v>
      </c>
      <c r="L99" s="263">
        <v>999722</v>
      </c>
      <c r="M99" s="264">
        <v>999722</v>
      </c>
      <c r="N99" s="301">
        <v>0</v>
      </c>
      <c r="O99" s="301">
        <v>0</v>
      </c>
      <c r="P99" s="301">
        <v>0</v>
      </c>
      <c r="Q99" s="440"/>
    </row>
    <row r="100" spans="1:17" ht="15" customHeight="1">
      <c r="A100" s="255"/>
      <c r="B100" s="293" t="s">
        <v>164</v>
      </c>
      <c r="C100" s="292"/>
      <c r="D100" s="118"/>
      <c r="E100" s="118"/>
      <c r="F100" s="299"/>
      <c r="G100" s="318"/>
      <c r="H100" s="319"/>
      <c r="I100" s="301"/>
      <c r="J100" s="301"/>
      <c r="K100" s="301"/>
      <c r="L100" s="318"/>
      <c r="M100" s="319"/>
      <c r="N100" s="301"/>
      <c r="O100" s="301"/>
      <c r="P100" s="301"/>
      <c r="Q100" s="429"/>
    </row>
    <row r="101" spans="1:17" s="809" customFormat="1" ht="15" customHeight="1">
      <c r="A101" s="802">
        <v>63</v>
      </c>
      <c r="B101" s="803" t="s">
        <v>34</v>
      </c>
      <c r="C101" s="804">
        <v>4864966</v>
      </c>
      <c r="D101" s="805" t="s">
        <v>12</v>
      </c>
      <c r="E101" s="806" t="s">
        <v>324</v>
      </c>
      <c r="F101" s="807">
        <v>-2000</v>
      </c>
      <c r="G101" s="318">
        <v>85772</v>
      </c>
      <c r="H101" s="319">
        <v>82720</v>
      </c>
      <c r="I101" s="301">
        <f>G101-H101</f>
        <v>3052</v>
      </c>
      <c r="J101" s="301">
        <f>$F101*I101</f>
        <v>-6104000</v>
      </c>
      <c r="K101" s="301">
        <f>J101/1000000</f>
        <v>-6.104</v>
      </c>
      <c r="L101" s="318">
        <v>970</v>
      </c>
      <c r="M101" s="319">
        <v>923</v>
      </c>
      <c r="N101" s="301">
        <f>L101-M101</f>
        <v>47</v>
      </c>
      <c r="O101" s="301">
        <f>$F101*N101</f>
        <v>-94000</v>
      </c>
      <c r="P101" s="301">
        <f>O101/1000000</f>
        <v>-0.094</v>
      </c>
      <c r="Q101" s="808"/>
    </row>
    <row r="102" spans="1:17" ht="15" customHeight="1">
      <c r="A102" s="255">
        <v>64</v>
      </c>
      <c r="B102" s="291" t="s">
        <v>165</v>
      </c>
      <c r="C102" s="292">
        <v>5128415</v>
      </c>
      <c r="D102" s="118" t="s">
        <v>12</v>
      </c>
      <c r="E102" s="91" t="s">
        <v>324</v>
      </c>
      <c r="F102" s="299">
        <v>-1000</v>
      </c>
      <c r="G102" s="318">
        <v>20454</v>
      </c>
      <c r="H102" s="319">
        <v>19878</v>
      </c>
      <c r="I102" s="301">
        <f>G102-H102</f>
        <v>576</v>
      </c>
      <c r="J102" s="301">
        <f>$F102*I102</f>
        <v>-576000</v>
      </c>
      <c r="K102" s="301">
        <f>J102/1000000</f>
        <v>-0.576</v>
      </c>
      <c r="L102" s="318">
        <v>3500</v>
      </c>
      <c r="M102" s="319">
        <v>2877</v>
      </c>
      <c r="N102" s="301">
        <f>L102-M102</f>
        <v>623</v>
      </c>
      <c r="O102" s="301">
        <f>$F102*N102</f>
        <v>-623000</v>
      </c>
      <c r="P102" s="301">
        <f>O102/1000000</f>
        <v>-0.623</v>
      </c>
      <c r="Q102" s="429"/>
    </row>
    <row r="103" spans="1:17" ht="15" customHeight="1">
      <c r="A103" s="255">
        <v>65</v>
      </c>
      <c r="B103" s="291" t="s">
        <v>409</v>
      </c>
      <c r="C103" s="292">
        <v>4864999</v>
      </c>
      <c r="D103" s="118" t="s">
        <v>12</v>
      </c>
      <c r="E103" s="91" t="s">
        <v>324</v>
      </c>
      <c r="F103" s="299">
        <v>-1000</v>
      </c>
      <c r="G103" s="318">
        <v>117575</v>
      </c>
      <c r="H103" s="319">
        <v>117114</v>
      </c>
      <c r="I103" s="301">
        <f>G103-H103</f>
        <v>461</v>
      </c>
      <c r="J103" s="301">
        <f>$F103*I103</f>
        <v>-461000</v>
      </c>
      <c r="K103" s="301">
        <f>J103/1000000</f>
        <v>-0.461</v>
      </c>
      <c r="L103" s="318">
        <v>1542</v>
      </c>
      <c r="M103" s="319">
        <v>1468</v>
      </c>
      <c r="N103" s="301">
        <f>L103-M103</f>
        <v>74</v>
      </c>
      <c r="O103" s="301">
        <f>$F103*N103</f>
        <v>-74000</v>
      </c>
      <c r="P103" s="301">
        <f>O103/1000000</f>
        <v>-0.074</v>
      </c>
      <c r="Q103" s="429"/>
    </row>
    <row r="104" spans="1:17" ht="15" customHeight="1">
      <c r="A104" s="255"/>
      <c r="B104" s="296" t="s">
        <v>25</v>
      </c>
      <c r="C104" s="272"/>
      <c r="D104" s="51"/>
      <c r="E104" s="51"/>
      <c r="F104" s="299"/>
      <c r="G104" s="318"/>
      <c r="H104" s="319"/>
      <c r="I104" s="301"/>
      <c r="J104" s="301"/>
      <c r="K104" s="301"/>
      <c r="L104" s="318"/>
      <c r="M104" s="319"/>
      <c r="N104" s="301"/>
      <c r="O104" s="301"/>
      <c r="P104" s="301"/>
      <c r="Q104" s="429"/>
    </row>
    <row r="105" spans="1:17" ht="15" customHeight="1">
      <c r="A105" s="255">
        <v>66</v>
      </c>
      <c r="B105" s="84" t="s">
        <v>74</v>
      </c>
      <c r="C105" s="313">
        <v>5295192</v>
      </c>
      <c r="D105" s="306" t="s">
        <v>12</v>
      </c>
      <c r="E105" s="306" t="s">
        <v>324</v>
      </c>
      <c r="F105" s="313">
        <v>100</v>
      </c>
      <c r="G105" s="318">
        <v>18451</v>
      </c>
      <c r="H105" s="319">
        <v>18307</v>
      </c>
      <c r="I105" s="319">
        <f>G105-H105</f>
        <v>144</v>
      </c>
      <c r="J105" s="319">
        <f>$F105*I105</f>
        <v>14400</v>
      </c>
      <c r="K105" s="319">
        <f>J105/1000000</f>
        <v>0.0144</v>
      </c>
      <c r="L105" s="318">
        <v>143477</v>
      </c>
      <c r="M105" s="319">
        <v>143432</v>
      </c>
      <c r="N105" s="319">
        <f>L105-M105</f>
        <v>45</v>
      </c>
      <c r="O105" s="319">
        <f>$F105*N105</f>
        <v>4500</v>
      </c>
      <c r="P105" s="320">
        <f>O105/1000000</f>
        <v>0.0045</v>
      </c>
      <c r="Q105" s="429"/>
    </row>
    <row r="106" spans="1:17" ht="15" customHeight="1">
      <c r="A106" s="255">
        <v>67</v>
      </c>
      <c r="B106" s="293" t="s">
        <v>44</v>
      </c>
      <c r="C106" s="292"/>
      <c r="D106" s="118"/>
      <c r="E106" s="118"/>
      <c r="F106" s="299"/>
      <c r="G106" s="318"/>
      <c r="H106" s="319"/>
      <c r="I106" s="301"/>
      <c r="J106" s="301"/>
      <c r="K106" s="301"/>
      <c r="L106" s="318"/>
      <c r="M106" s="319"/>
      <c r="N106" s="301"/>
      <c r="O106" s="301"/>
      <c r="P106" s="301"/>
      <c r="Q106" s="429"/>
    </row>
    <row r="107" spans="1:17" ht="15" customHeight="1">
      <c r="A107" s="255">
        <v>68</v>
      </c>
      <c r="B107" s="291" t="s">
        <v>325</v>
      </c>
      <c r="C107" s="292">
        <v>4865149</v>
      </c>
      <c r="D107" s="118" t="s">
        <v>12</v>
      </c>
      <c r="E107" s="91" t="s">
        <v>324</v>
      </c>
      <c r="F107" s="299">
        <v>187.5</v>
      </c>
      <c r="G107" s="318">
        <v>997240</v>
      </c>
      <c r="H107" s="319">
        <v>997341</v>
      </c>
      <c r="I107" s="301">
        <f>G107-H107</f>
        <v>-101</v>
      </c>
      <c r="J107" s="301">
        <f>$F107*I107</f>
        <v>-18937.5</v>
      </c>
      <c r="K107" s="301">
        <f>J107/1000000</f>
        <v>-0.0189375</v>
      </c>
      <c r="L107" s="318">
        <v>999847</v>
      </c>
      <c r="M107" s="319">
        <v>999852</v>
      </c>
      <c r="N107" s="301">
        <f>L107-M107</f>
        <v>-5</v>
      </c>
      <c r="O107" s="301">
        <f>$F107*N107</f>
        <v>-937.5</v>
      </c>
      <c r="P107" s="301">
        <f>O107/1000000</f>
        <v>-0.0009375</v>
      </c>
      <c r="Q107" s="430"/>
    </row>
    <row r="108" spans="1:17" ht="15" customHeight="1">
      <c r="A108" s="255">
        <v>69</v>
      </c>
      <c r="B108" s="291" t="s">
        <v>418</v>
      </c>
      <c r="C108" s="292">
        <v>5295156</v>
      </c>
      <c r="D108" s="118" t="s">
        <v>12</v>
      </c>
      <c r="E108" s="91" t="s">
        <v>324</v>
      </c>
      <c r="F108" s="299">
        <v>400</v>
      </c>
      <c r="G108" s="318">
        <v>945900</v>
      </c>
      <c r="H108" s="319">
        <v>947047</v>
      </c>
      <c r="I108" s="301">
        <f>G108-H108</f>
        <v>-1147</v>
      </c>
      <c r="J108" s="301">
        <f>$F108*I108</f>
        <v>-458800</v>
      </c>
      <c r="K108" s="301">
        <f>J108/1000000</f>
        <v>-0.4588</v>
      </c>
      <c r="L108" s="318">
        <v>993083</v>
      </c>
      <c r="M108" s="319">
        <v>993083</v>
      </c>
      <c r="N108" s="301">
        <f>L108-M108</f>
        <v>0</v>
      </c>
      <c r="O108" s="301">
        <f>$F108*N108</f>
        <v>0</v>
      </c>
      <c r="P108" s="301">
        <f>O108/1000000</f>
        <v>0</v>
      </c>
      <c r="Q108" s="430"/>
    </row>
    <row r="109" spans="1:17" ht="15" customHeight="1">
      <c r="A109" s="255">
        <v>70</v>
      </c>
      <c r="B109" s="291" t="s">
        <v>419</v>
      </c>
      <c r="C109" s="292">
        <v>5295157</v>
      </c>
      <c r="D109" s="118" t="s">
        <v>12</v>
      </c>
      <c r="E109" s="91" t="s">
        <v>324</v>
      </c>
      <c r="F109" s="299">
        <v>400</v>
      </c>
      <c r="G109" s="318">
        <v>9348</v>
      </c>
      <c r="H109" s="319">
        <v>9635</v>
      </c>
      <c r="I109" s="301">
        <f>G109-H109</f>
        <v>-287</v>
      </c>
      <c r="J109" s="301">
        <f>$F109*I109</f>
        <v>-114800</v>
      </c>
      <c r="K109" s="301">
        <f>J109/1000000</f>
        <v>-0.1148</v>
      </c>
      <c r="L109" s="318">
        <v>73275</v>
      </c>
      <c r="M109" s="319">
        <v>73275</v>
      </c>
      <c r="N109" s="301">
        <f>L109-M109</f>
        <v>0</v>
      </c>
      <c r="O109" s="301">
        <f>$F109*N109</f>
        <v>0</v>
      </c>
      <c r="P109" s="301">
        <f>O109/1000000</f>
        <v>0</v>
      </c>
      <c r="Q109" s="430"/>
    </row>
    <row r="110" spans="1:17" ht="15" customHeight="1">
      <c r="A110" s="255"/>
      <c r="B110" s="296" t="s">
        <v>33</v>
      </c>
      <c r="C110" s="313"/>
      <c r="D110" s="326"/>
      <c r="E110" s="306"/>
      <c r="F110" s="313"/>
      <c r="G110" s="318"/>
      <c r="H110" s="319"/>
      <c r="I110" s="319"/>
      <c r="J110" s="319"/>
      <c r="K110" s="319"/>
      <c r="L110" s="318"/>
      <c r="M110" s="319"/>
      <c r="N110" s="319"/>
      <c r="O110" s="319"/>
      <c r="P110" s="320"/>
      <c r="Q110" s="429"/>
    </row>
    <row r="111" spans="1:17" ht="15" customHeight="1">
      <c r="A111" s="255">
        <v>71</v>
      </c>
      <c r="B111" s="819" t="s">
        <v>338</v>
      </c>
      <c r="C111" s="313">
        <v>5128439</v>
      </c>
      <c r="D111" s="325" t="s">
        <v>12</v>
      </c>
      <c r="E111" s="306" t="s">
        <v>324</v>
      </c>
      <c r="F111" s="313">
        <v>800</v>
      </c>
      <c r="G111" s="318">
        <v>911530</v>
      </c>
      <c r="H111" s="319">
        <v>912341</v>
      </c>
      <c r="I111" s="319">
        <f>G111-H111</f>
        <v>-811</v>
      </c>
      <c r="J111" s="319">
        <f>$F111*I111</f>
        <v>-648800</v>
      </c>
      <c r="K111" s="319">
        <f>J111/1000000</f>
        <v>-0.6488</v>
      </c>
      <c r="L111" s="318">
        <v>997946</v>
      </c>
      <c r="M111" s="319">
        <v>997978</v>
      </c>
      <c r="N111" s="319">
        <f>L111-M111</f>
        <v>-32</v>
      </c>
      <c r="O111" s="319">
        <f>$F111*N111</f>
        <v>-25600</v>
      </c>
      <c r="P111" s="320">
        <f>O111/1000000</f>
        <v>-0.0256</v>
      </c>
      <c r="Q111" s="440"/>
    </row>
    <row r="112" spans="1:17" ht="15" customHeight="1">
      <c r="A112" s="255"/>
      <c r="B112" s="646" t="s">
        <v>415</v>
      </c>
      <c r="C112" s="313"/>
      <c r="D112" s="325"/>
      <c r="E112" s="306"/>
      <c r="F112" s="313"/>
      <c r="G112" s="318"/>
      <c r="H112" s="319"/>
      <c r="I112" s="319"/>
      <c r="J112" s="319"/>
      <c r="K112" s="319"/>
      <c r="L112" s="318"/>
      <c r="M112" s="319"/>
      <c r="N112" s="319"/>
      <c r="O112" s="319"/>
      <c r="P112" s="319"/>
      <c r="Q112" s="440"/>
    </row>
    <row r="113" spans="1:17" ht="15" customHeight="1">
      <c r="A113" s="255">
        <v>72</v>
      </c>
      <c r="B113" s="647" t="s">
        <v>416</v>
      </c>
      <c r="C113" s="313">
        <v>5295127</v>
      </c>
      <c r="D113" s="325" t="s">
        <v>12</v>
      </c>
      <c r="E113" s="306" t="s">
        <v>324</v>
      </c>
      <c r="F113" s="313">
        <v>100</v>
      </c>
      <c r="G113" s="318">
        <v>453243</v>
      </c>
      <c r="H113" s="319">
        <v>452225</v>
      </c>
      <c r="I113" s="319">
        <f>G113-H113</f>
        <v>1018</v>
      </c>
      <c r="J113" s="319">
        <f>$F113*I113</f>
        <v>101800</v>
      </c>
      <c r="K113" s="319">
        <f>J113/1000000</f>
        <v>0.1018</v>
      </c>
      <c r="L113" s="318">
        <v>86242</v>
      </c>
      <c r="M113" s="319">
        <v>86244</v>
      </c>
      <c r="N113" s="319">
        <f>L113-M113</f>
        <v>-2</v>
      </c>
      <c r="O113" s="319">
        <f>$F113*N113</f>
        <v>-200</v>
      </c>
      <c r="P113" s="320">
        <f>O113/1000000</f>
        <v>-0.0002</v>
      </c>
      <c r="Q113" s="440"/>
    </row>
    <row r="114" spans="1:17" ht="15" customHeight="1">
      <c r="A114" s="255">
        <v>73</v>
      </c>
      <c r="B114" s="647" t="s">
        <v>420</v>
      </c>
      <c r="C114" s="313">
        <v>5128400</v>
      </c>
      <c r="D114" s="325" t="s">
        <v>12</v>
      </c>
      <c r="E114" s="306" t="s">
        <v>324</v>
      </c>
      <c r="F114" s="313">
        <v>1000</v>
      </c>
      <c r="G114" s="318">
        <v>3372</v>
      </c>
      <c r="H114" s="319">
        <v>3745</v>
      </c>
      <c r="I114" s="319">
        <f>G114-H114</f>
        <v>-373</v>
      </c>
      <c r="J114" s="319">
        <f>$F114*I114</f>
        <v>-373000</v>
      </c>
      <c r="K114" s="319">
        <f>J114/1000000</f>
        <v>-0.373</v>
      </c>
      <c r="L114" s="318">
        <v>1880</v>
      </c>
      <c r="M114" s="319">
        <v>1881</v>
      </c>
      <c r="N114" s="319">
        <f>L114-M114</f>
        <v>-1</v>
      </c>
      <c r="O114" s="319">
        <f>$F114*N114</f>
        <v>-1000</v>
      </c>
      <c r="P114" s="320">
        <f>O114/1000000</f>
        <v>-0.001</v>
      </c>
      <c r="Q114" s="440"/>
    </row>
    <row r="115" spans="2:17" ht="15" customHeight="1">
      <c r="B115" s="296" t="s">
        <v>176</v>
      </c>
      <c r="C115" s="313"/>
      <c r="D115" s="325"/>
      <c r="E115" s="306"/>
      <c r="F115" s="313"/>
      <c r="G115" s="318"/>
      <c r="H115" s="319"/>
      <c r="I115" s="319"/>
      <c r="J115" s="319"/>
      <c r="K115" s="319"/>
      <c r="L115" s="318"/>
      <c r="M115" s="319"/>
      <c r="N115" s="319"/>
      <c r="O115" s="319"/>
      <c r="P115" s="319"/>
      <c r="Q115" s="429"/>
    </row>
    <row r="116" spans="1:17" ht="15" customHeight="1">
      <c r="A116" s="255">
        <v>74</v>
      </c>
      <c r="B116" s="291" t="s">
        <v>340</v>
      </c>
      <c r="C116" s="313">
        <v>4902555</v>
      </c>
      <c r="D116" s="325" t="s">
        <v>12</v>
      </c>
      <c r="E116" s="306" t="s">
        <v>324</v>
      </c>
      <c r="F116" s="313">
        <v>75</v>
      </c>
      <c r="G116" s="318">
        <v>10810</v>
      </c>
      <c r="H116" s="319">
        <v>10809</v>
      </c>
      <c r="I116" s="319">
        <f>G116-H116</f>
        <v>1</v>
      </c>
      <c r="J116" s="319">
        <f>$F116*I116</f>
        <v>75</v>
      </c>
      <c r="K116" s="319">
        <f>J116/1000000</f>
        <v>7.5E-05</v>
      </c>
      <c r="L116" s="318">
        <v>23662</v>
      </c>
      <c r="M116" s="319">
        <v>23689</v>
      </c>
      <c r="N116" s="319">
        <f>L116-M116</f>
        <v>-27</v>
      </c>
      <c r="O116" s="319">
        <f>$F116*N116</f>
        <v>-2025</v>
      </c>
      <c r="P116" s="320">
        <f>O116/1000000</f>
        <v>-0.002025</v>
      </c>
      <c r="Q116" s="440"/>
    </row>
    <row r="117" spans="1:17" ht="15" customHeight="1">
      <c r="A117" s="255">
        <v>75</v>
      </c>
      <c r="B117" s="291" t="s">
        <v>341</v>
      </c>
      <c r="C117" s="313">
        <v>4902581</v>
      </c>
      <c r="D117" s="325" t="s">
        <v>12</v>
      </c>
      <c r="E117" s="306" t="s">
        <v>324</v>
      </c>
      <c r="F117" s="313">
        <v>100</v>
      </c>
      <c r="G117" s="318">
        <v>5310</v>
      </c>
      <c r="H117" s="319">
        <v>5309</v>
      </c>
      <c r="I117" s="319">
        <f>G117-H117</f>
        <v>1</v>
      </c>
      <c r="J117" s="319">
        <f>$F117*I117</f>
        <v>100</v>
      </c>
      <c r="K117" s="319">
        <f>J117/1000000</f>
        <v>0.0001</v>
      </c>
      <c r="L117" s="318">
        <v>16733</v>
      </c>
      <c r="M117" s="319">
        <v>16656</v>
      </c>
      <c r="N117" s="319">
        <f>L117-M117</f>
        <v>77</v>
      </c>
      <c r="O117" s="319">
        <f>$F117*N117</f>
        <v>7700</v>
      </c>
      <c r="P117" s="320">
        <f>O117/1000000</f>
        <v>0.0077</v>
      </c>
      <c r="Q117" s="429"/>
    </row>
    <row r="118" spans="2:17" ht="15" customHeight="1">
      <c r="B118" s="296" t="s">
        <v>394</v>
      </c>
      <c r="C118" s="313"/>
      <c r="D118" s="325"/>
      <c r="E118" s="306"/>
      <c r="F118" s="313"/>
      <c r="G118" s="318"/>
      <c r="H118" s="319"/>
      <c r="I118" s="319"/>
      <c r="J118" s="319"/>
      <c r="K118" s="319"/>
      <c r="L118" s="318"/>
      <c r="M118" s="319"/>
      <c r="N118" s="319"/>
      <c r="O118" s="319"/>
      <c r="P118" s="319"/>
      <c r="Q118" s="429"/>
    </row>
    <row r="119" spans="1:17" ht="15" customHeight="1">
      <c r="A119" s="255">
        <v>76</v>
      </c>
      <c r="B119" s="291" t="s">
        <v>395</v>
      </c>
      <c r="C119" s="313">
        <v>4864861</v>
      </c>
      <c r="D119" s="325" t="s">
        <v>12</v>
      </c>
      <c r="E119" s="306" t="s">
        <v>324</v>
      </c>
      <c r="F119" s="313">
        <v>500</v>
      </c>
      <c r="G119" s="318">
        <v>9166</v>
      </c>
      <c r="H119" s="319">
        <v>9254</v>
      </c>
      <c r="I119" s="319">
        <f aca="true" t="shared" si="6" ref="I119:I126">G119-H119</f>
        <v>-88</v>
      </c>
      <c r="J119" s="319">
        <f aca="true" t="shared" si="7" ref="J119:J126">$F119*I119</f>
        <v>-44000</v>
      </c>
      <c r="K119" s="319">
        <f aca="true" t="shared" si="8" ref="K119:K126">J119/1000000</f>
        <v>-0.044</v>
      </c>
      <c r="L119" s="318">
        <v>3221</v>
      </c>
      <c r="M119" s="319">
        <v>3218</v>
      </c>
      <c r="N119" s="319">
        <f aca="true" t="shared" si="9" ref="N119:N126">L119-M119</f>
        <v>3</v>
      </c>
      <c r="O119" s="319">
        <f aca="true" t="shared" si="10" ref="O119:O126">$F119*N119</f>
        <v>1500</v>
      </c>
      <c r="P119" s="320">
        <f aca="true" t="shared" si="11" ref="P119:P126">O119/1000000</f>
        <v>0.0015</v>
      </c>
      <c r="Q119" s="440"/>
    </row>
    <row r="120" spans="1:17" ht="15" customHeight="1">
      <c r="A120" s="255">
        <v>77</v>
      </c>
      <c r="B120" s="291" t="s">
        <v>396</v>
      </c>
      <c r="C120" s="313">
        <v>4864877</v>
      </c>
      <c r="D120" s="325" t="s">
        <v>12</v>
      </c>
      <c r="E120" s="306" t="s">
        <v>324</v>
      </c>
      <c r="F120" s="313">
        <v>1000</v>
      </c>
      <c r="G120" s="318">
        <v>998155</v>
      </c>
      <c r="H120" s="319">
        <v>998599</v>
      </c>
      <c r="I120" s="319">
        <f t="shared" si="6"/>
        <v>-444</v>
      </c>
      <c r="J120" s="319">
        <f t="shared" si="7"/>
        <v>-444000</v>
      </c>
      <c r="K120" s="319">
        <f t="shared" si="8"/>
        <v>-0.444</v>
      </c>
      <c r="L120" s="318">
        <v>4213</v>
      </c>
      <c r="M120" s="319">
        <v>4217</v>
      </c>
      <c r="N120" s="319">
        <f t="shared" si="9"/>
        <v>-4</v>
      </c>
      <c r="O120" s="319">
        <f t="shared" si="10"/>
        <v>-4000</v>
      </c>
      <c r="P120" s="320">
        <f t="shared" si="11"/>
        <v>-0.004</v>
      </c>
      <c r="Q120" s="429"/>
    </row>
    <row r="121" spans="1:17" ht="15" customHeight="1">
      <c r="A121" s="255">
        <v>78</v>
      </c>
      <c r="B121" s="291" t="s">
        <v>397</v>
      </c>
      <c r="C121" s="313">
        <v>4864841</v>
      </c>
      <c r="D121" s="325" t="s">
        <v>12</v>
      </c>
      <c r="E121" s="306" t="s">
        <v>324</v>
      </c>
      <c r="F121" s="313">
        <v>1000</v>
      </c>
      <c r="G121" s="318">
        <v>985092</v>
      </c>
      <c r="H121" s="319">
        <v>985390</v>
      </c>
      <c r="I121" s="319">
        <f t="shared" si="6"/>
        <v>-298</v>
      </c>
      <c r="J121" s="319">
        <f t="shared" si="7"/>
        <v>-298000</v>
      </c>
      <c r="K121" s="319">
        <f t="shared" si="8"/>
        <v>-0.298</v>
      </c>
      <c r="L121" s="318">
        <v>948</v>
      </c>
      <c r="M121" s="319">
        <v>943</v>
      </c>
      <c r="N121" s="319">
        <f t="shared" si="9"/>
        <v>5</v>
      </c>
      <c r="O121" s="319">
        <f t="shared" si="10"/>
        <v>5000</v>
      </c>
      <c r="P121" s="320">
        <f t="shared" si="11"/>
        <v>0.005</v>
      </c>
      <c r="Q121" s="429"/>
    </row>
    <row r="122" spans="1:17" ht="15" customHeight="1">
      <c r="A122" s="255">
        <v>79</v>
      </c>
      <c r="B122" s="291" t="s">
        <v>398</v>
      </c>
      <c r="C122" s="313">
        <v>4864882</v>
      </c>
      <c r="D122" s="325" t="s">
        <v>12</v>
      </c>
      <c r="E122" s="306" t="s">
        <v>324</v>
      </c>
      <c r="F122" s="313">
        <v>1000</v>
      </c>
      <c r="G122" s="318">
        <v>6582</v>
      </c>
      <c r="H122" s="319">
        <v>6481</v>
      </c>
      <c r="I122" s="319">
        <f t="shared" si="6"/>
        <v>101</v>
      </c>
      <c r="J122" s="319">
        <f t="shared" si="7"/>
        <v>101000</v>
      </c>
      <c r="K122" s="319">
        <f t="shared" si="8"/>
        <v>0.101</v>
      </c>
      <c r="L122" s="318">
        <v>6693</v>
      </c>
      <c r="M122" s="319">
        <v>6690</v>
      </c>
      <c r="N122" s="319">
        <f t="shared" si="9"/>
        <v>3</v>
      </c>
      <c r="O122" s="319">
        <f t="shared" si="10"/>
        <v>3000</v>
      </c>
      <c r="P122" s="320">
        <f t="shared" si="11"/>
        <v>0.003</v>
      </c>
      <c r="Q122" s="429"/>
    </row>
    <row r="123" spans="1:17" ht="15" customHeight="1">
      <c r="A123" s="255">
        <v>80</v>
      </c>
      <c r="B123" s="291" t="s">
        <v>399</v>
      </c>
      <c r="C123" s="313">
        <v>4864824</v>
      </c>
      <c r="D123" s="325" t="s">
        <v>12</v>
      </c>
      <c r="E123" s="306" t="s">
        <v>324</v>
      </c>
      <c r="F123" s="313">
        <v>160</v>
      </c>
      <c r="G123" s="318">
        <v>2389</v>
      </c>
      <c r="H123" s="319">
        <v>3044</v>
      </c>
      <c r="I123" s="319">
        <f>G123-H123</f>
        <v>-655</v>
      </c>
      <c r="J123" s="319">
        <f>$F123*I123</f>
        <v>-104800</v>
      </c>
      <c r="K123" s="319">
        <f>J123/1000000</f>
        <v>-0.1048</v>
      </c>
      <c r="L123" s="318">
        <v>1555</v>
      </c>
      <c r="M123" s="319">
        <v>1499</v>
      </c>
      <c r="N123" s="319">
        <f>L123-M123</f>
        <v>56</v>
      </c>
      <c r="O123" s="319">
        <f>$F123*N123</f>
        <v>8960</v>
      </c>
      <c r="P123" s="319">
        <f>O123/1000000</f>
        <v>0.00896</v>
      </c>
      <c r="Q123" s="440"/>
    </row>
    <row r="124" spans="1:17" ht="15" customHeight="1">
      <c r="A124" s="270">
        <v>81</v>
      </c>
      <c r="B124" s="291" t="s">
        <v>400</v>
      </c>
      <c r="C124" s="313">
        <v>5295123</v>
      </c>
      <c r="D124" s="325" t="s">
        <v>12</v>
      </c>
      <c r="E124" s="306" t="s">
        <v>324</v>
      </c>
      <c r="F124" s="313">
        <v>100</v>
      </c>
      <c r="G124" s="318">
        <v>2299</v>
      </c>
      <c r="H124" s="319">
        <v>3500</v>
      </c>
      <c r="I124" s="319">
        <f>G124-H124</f>
        <v>-1201</v>
      </c>
      <c r="J124" s="319">
        <f>$F124*I124</f>
        <v>-120100</v>
      </c>
      <c r="K124" s="319">
        <f>J124/1000000</f>
        <v>-0.1201</v>
      </c>
      <c r="L124" s="318">
        <v>910027</v>
      </c>
      <c r="M124" s="319">
        <v>909990</v>
      </c>
      <c r="N124" s="319">
        <f>L124-M124</f>
        <v>37</v>
      </c>
      <c r="O124" s="319">
        <f>$F124*N124</f>
        <v>3700</v>
      </c>
      <c r="P124" s="319">
        <f>O124/1000000</f>
        <v>0.0037</v>
      </c>
      <c r="Q124" s="440"/>
    </row>
    <row r="125" spans="1:17" ht="15" customHeight="1">
      <c r="A125" s="303">
        <v>82</v>
      </c>
      <c r="B125" s="291" t="s">
        <v>422</v>
      </c>
      <c r="C125" s="313">
        <v>4864879</v>
      </c>
      <c r="D125" s="325" t="s">
        <v>12</v>
      </c>
      <c r="E125" s="306" t="s">
        <v>324</v>
      </c>
      <c r="F125" s="313">
        <v>1000</v>
      </c>
      <c r="G125" s="318">
        <v>4438</v>
      </c>
      <c r="H125" s="319">
        <v>4317</v>
      </c>
      <c r="I125" s="319">
        <f>G125-H125</f>
        <v>121</v>
      </c>
      <c r="J125" s="319">
        <f>$F125*I125</f>
        <v>121000</v>
      </c>
      <c r="K125" s="319">
        <f>J125/1000000</f>
        <v>0.121</v>
      </c>
      <c r="L125" s="318">
        <v>1116</v>
      </c>
      <c r="M125" s="319">
        <v>1113</v>
      </c>
      <c r="N125" s="319">
        <f>L125-M125</f>
        <v>3</v>
      </c>
      <c r="O125" s="319">
        <f>$F125*N125</f>
        <v>3000</v>
      </c>
      <c r="P125" s="319">
        <f>O125/1000000</f>
        <v>0.003</v>
      </c>
      <c r="Q125" s="792"/>
    </row>
    <row r="126" spans="1:17" s="101" customFormat="1" ht="15" customHeight="1">
      <c r="A126" s="303">
        <v>83</v>
      </c>
      <c r="B126" s="291" t="s">
        <v>423</v>
      </c>
      <c r="C126" s="656">
        <v>4864847</v>
      </c>
      <c r="D126" s="656" t="s">
        <v>12</v>
      </c>
      <c r="E126" s="306" t="s">
        <v>324</v>
      </c>
      <c r="F126" s="264">
        <v>1000</v>
      </c>
      <c r="G126" s="318">
        <v>4603</v>
      </c>
      <c r="H126" s="319">
        <v>4648</v>
      </c>
      <c r="I126" s="292">
        <f t="shared" si="6"/>
        <v>-45</v>
      </c>
      <c r="J126" s="292">
        <f t="shared" si="7"/>
        <v>-45000</v>
      </c>
      <c r="K126" s="264">
        <f t="shared" si="8"/>
        <v>-0.045</v>
      </c>
      <c r="L126" s="318">
        <v>7428</v>
      </c>
      <c r="M126" s="319">
        <v>7430</v>
      </c>
      <c r="N126" s="292">
        <f t="shared" si="9"/>
        <v>-2</v>
      </c>
      <c r="O126" s="292">
        <f t="shared" si="10"/>
        <v>-2000</v>
      </c>
      <c r="P126" s="264">
        <f t="shared" si="11"/>
        <v>-0.002</v>
      </c>
      <c r="Q126" s="792"/>
    </row>
    <row r="127" spans="2:17" ht="15" customHeight="1">
      <c r="B127" s="324" t="s">
        <v>432</v>
      </c>
      <c r="C127" s="37"/>
      <c r="D127" s="118"/>
      <c r="E127" s="91"/>
      <c r="F127" s="38"/>
      <c r="G127" s="318"/>
      <c r="H127" s="319"/>
      <c r="I127" s="301"/>
      <c r="J127" s="301"/>
      <c r="K127" s="301"/>
      <c r="L127" s="318"/>
      <c r="M127" s="319"/>
      <c r="N127" s="301"/>
      <c r="O127" s="301"/>
      <c r="P127" s="301"/>
      <c r="Q127" s="430"/>
    </row>
    <row r="128" spans="1:17" ht="15" customHeight="1">
      <c r="A128" s="303">
        <v>84</v>
      </c>
      <c r="B128" s="291" t="s">
        <v>433</v>
      </c>
      <c r="C128" s="313">
        <v>4865158</v>
      </c>
      <c r="D128" s="325" t="s">
        <v>12</v>
      </c>
      <c r="E128" s="306" t="s">
        <v>324</v>
      </c>
      <c r="F128" s="827">
        <v>200</v>
      </c>
      <c r="G128" s="318">
        <v>995508</v>
      </c>
      <c r="H128" s="319">
        <v>996002</v>
      </c>
      <c r="I128" s="301">
        <f>G128-H128</f>
        <v>-494</v>
      </c>
      <c r="J128" s="301">
        <f>$F128*I128</f>
        <v>-98800</v>
      </c>
      <c r="K128" s="301">
        <f>J128/1000000</f>
        <v>-0.0988</v>
      </c>
      <c r="L128" s="318">
        <v>14619</v>
      </c>
      <c r="M128" s="319">
        <v>14627</v>
      </c>
      <c r="N128" s="301">
        <f>L128-M128</f>
        <v>-8</v>
      </c>
      <c r="O128" s="301">
        <f>$F128*N128</f>
        <v>-1600</v>
      </c>
      <c r="P128" s="301">
        <f>O128/1000000</f>
        <v>-0.0016</v>
      </c>
      <c r="Q128" s="430"/>
    </row>
    <row r="129" spans="1:17" ht="15" customHeight="1">
      <c r="A129" s="303">
        <v>85</v>
      </c>
      <c r="B129" s="291" t="s">
        <v>434</v>
      </c>
      <c r="C129" s="313">
        <v>4864816</v>
      </c>
      <c r="D129" s="325" t="s">
        <v>12</v>
      </c>
      <c r="E129" s="306" t="s">
        <v>324</v>
      </c>
      <c r="F129" s="827">
        <v>187.5</v>
      </c>
      <c r="G129" s="318">
        <v>991450</v>
      </c>
      <c r="H129" s="319">
        <v>991998</v>
      </c>
      <c r="I129" s="301">
        <f>G129-H129</f>
        <v>-548</v>
      </c>
      <c r="J129" s="301">
        <f>$F129*I129</f>
        <v>-102750</v>
      </c>
      <c r="K129" s="301">
        <f>J129/1000000</f>
        <v>-0.10275</v>
      </c>
      <c r="L129" s="318">
        <v>5408</v>
      </c>
      <c r="M129" s="319">
        <v>5409</v>
      </c>
      <c r="N129" s="301">
        <f>L129-M129</f>
        <v>-1</v>
      </c>
      <c r="O129" s="301">
        <f>$F129*N129</f>
        <v>-187.5</v>
      </c>
      <c r="P129" s="301">
        <f>O129/1000000</f>
        <v>-0.0001875</v>
      </c>
      <c r="Q129" s="430"/>
    </row>
    <row r="130" spans="1:17" ht="15" customHeight="1">
      <c r="A130" s="301">
        <v>86</v>
      </c>
      <c r="B130" s="291" t="s">
        <v>435</v>
      </c>
      <c r="C130" s="313">
        <v>4864808</v>
      </c>
      <c r="D130" s="325" t="s">
        <v>12</v>
      </c>
      <c r="E130" s="306" t="s">
        <v>324</v>
      </c>
      <c r="F130" s="827">
        <v>187.5</v>
      </c>
      <c r="G130" s="318">
        <v>989923</v>
      </c>
      <c r="H130" s="319">
        <v>990928</v>
      </c>
      <c r="I130" s="301">
        <f>G130-H130</f>
        <v>-1005</v>
      </c>
      <c r="J130" s="301">
        <f>$F130*I130</f>
        <v>-188437.5</v>
      </c>
      <c r="K130" s="301">
        <f>J130/1000000</f>
        <v>-0.1884375</v>
      </c>
      <c r="L130" s="318">
        <v>4077</v>
      </c>
      <c r="M130" s="319">
        <v>4076</v>
      </c>
      <c r="N130" s="301">
        <f>L130-M130</f>
        <v>1</v>
      </c>
      <c r="O130" s="301">
        <f>$F130*N130</f>
        <v>187.5</v>
      </c>
      <c r="P130" s="301">
        <f>O130/1000000</f>
        <v>0.0001875</v>
      </c>
      <c r="Q130" s="430"/>
    </row>
    <row r="131" spans="1:17" ht="15" customHeight="1">
      <c r="A131" s="301">
        <v>87</v>
      </c>
      <c r="B131" s="291" t="s">
        <v>436</v>
      </c>
      <c r="C131" s="313">
        <v>4865005</v>
      </c>
      <c r="D131" s="325" t="s">
        <v>12</v>
      </c>
      <c r="E131" s="306" t="s">
        <v>324</v>
      </c>
      <c r="F131" s="827">
        <v>250</v>
      </c>
      <c r="G131" s="318">
        <v>4461</v>
      </c>
      <c r="H131" s="319">
        <v>4417</v>
      </c>
      <c r="I131" s="301">
        <f>G131-H131</f>
        <v>44</v>
      </c>
      <c r="J131" s="301">
        <f>$F131*I131</f>
        <v>11000</v>
      </c>
      <c r="K131" s="301">
        <f>J131/1000000</f>
        <v>0.011</v>
      </c>
      <c r="L131" s="318">
        <v>8042</v>
      </c>
      <c r="M131" s="319">
        <v>8039</v>
      </c>
      <c r="N131" s="301">
        <f>L131-M131</f>
        <v>3</v>
      </c>
      <c r="O131" s="301">
        <f>$F131*N131</f>
        <v>750</v>
      </c>
      <c r="P131" s="301">
        <f>O131/1000000</f>
        <v>0.00075</v>
      </c>
      <c r="Q131" s="430"/>
    </row>
    <row r="132" spans="1:17" s="462" customFormat="1" ht="18.75" thickBot="1">
      <c r="A132" s="824">
        <v>88</v>
      </c>
      <c r="B132" s="825" t="s">
        <v>437</v>
      </c>
      <c r="C132" s="305">
        <v>4864822</v>
      </c>
      <c r="D132" s="722" t="s">
        <v>12</v>
      </c>
      <c r="E132" s="718" t="s">
        <v>324</v>
      </c>
      <c r="F132" s="826">
        <v>100</v>
      </c>
      <c r="G132" s="427">
        <v>996771</v>
      </c>
      <c r="H132" s="428">
        <v>997361</v>
      </c>
      <c r="I132" s="305">
        <f>G132-H132</f>
        <v>-590</v>
      </c>
      <c r="J132" s="305">
        <f>$F132*I132</f>
        <v>-59000</v>
      </c>
      <c r="K132" s="305">
        <f>J132/1000000</f>
        <v>-0.059</v>
      </c>
      <c r="L132" s="427">
        <v>29786</v>
      </c>
      <c r="M132" s="428">
        <v>29774</v>
      </c>
      <c r="N132" s="305">
        <f>L132-M132</f>
        <v>12</v>
      </c>
      <c r="O132" s="305">
        <f>$F132*N132</f>
        <v>1200</v>
      </c>
      <c r="P132" s="305">
        <f>O132/1000000</f>
        <v>0.0012</v>
      </c>
      <c r="Q132" s="746"/>
    </row>
    <row r="133" spans="1:17" s="459" customFormat="1" ht="7.5" customHeight="1" thickTop="1">
      <c r="A133" s="42"/>
      <c r="B133" s="724"/>
      <c r="C133" s="460"/>
      <c r="D133" s="118"/>
      <c r="E133" s="91"/>
      <c r="F133" s="460"/>
      <c r="G133" s="319"/>
      <c r="H133" s="319"/>
      <c r="I133" s="301"/>
      <c r="J133" s="301"/>
      <c r="K133" s="301"/>
      <c r="L133" s="319"/>
      <c r="M133" s="319"/>
      <c r="N133" s="301"/>
      <c r="O133" s="301"/>
      <c r="P133" s="301"/>
      <c r="Q133" s="755"/>
    </row>
    <row r="134" spans="1:16" ht="21" customHeight="1">
      <c r="A134" s="179" t="s">
        <v>290</v>
      </c>
      <c r="C134" s="54"/>
      <c r="D134" s="87"/>
      <c r="E134" s="87"/>
      <c r="F134" s="554"/>
      <c r="K134" s="555">
        <f>SUM(K8:K133)</f>
        <v>-49.72277141799999</v>
      </c>
      <c r="L134" s="20"/>
      <c r="M134" s="20"/>
      <c r="N134" s="20"/>
      <c r="O134" s="20"/>
      <c r="P134" s="555">
        <f>SUM(P8:P133)</f>
        <v>-2.633100914</v>
      </c>
    </row>
    <row r="135" spans="3:16" ht="9.75" customHeight="1" hidden="1">
      <c r="C135" s="87"/>
      <c r="D135" s="87"/>
      <c r="E135" s="87"/>
      <c r="F135" s="554"/>
      <c r="L135" s="507"/>
      <c r="M135" s="507"/>
      <c r="N135" s="507"/>
      <c r="O135" s="507"/>
      <c r="P135" s="507"/>
    </row>
    <row r="136" spans="1:17" ht="24" thickBot="1">
      <c r="A136" s="372" t="s">
        <v>179</v>
      </c>
      <c r="C136" s="87"/>
      <c r="D136" s="87"/>
      <c r="E136" s="87"/>
      <c r="F136" s="554"/>
      <c r="G136" s="459"/>
      <c r="H136" s="459"/>
      <c r="I136" s="44" t="s">
        <v>373</v>
      </c>
      <c r="J136" s="459"/>
      <c r="K136" s="459"/>
      <c r="L136" s="460"/>
      <c r="M136" s="460"/>
      <c r="N136" s="44" t="s">
        <v>374</v>
      </c>
      <c r="O136" s="460"/>
      <c r="P136" s="460"/>
      <c r="Q136" s="551" t="str">
        <f>NDPL!$Q$1</f>
        <v>DECEMBER-2020</v>
      </c>
    </row>
    <row r="137" spans="1:17" ht="39.75" thickBot="1" thickTop="1">
      <c r="A137" s="477" t="s">
        <v>8</v>
      </c>
      <c r="B137" s="478" t="s">
        <v>9</v>
      </c>
      <c r="C137" s="479" t="s">
        <v>1</v>
      </c>
      <c r="D137" s="479" t="s">
        <v>2</v>
      </c>
      <c r="E137" s="479" t="s">
        <v>3</v>
      </c>
      <c r="F137" s="556" t="s">
        <v>10</v>
      </c>
      <c r="G137" s="477" t="str">
        <f>NDPL!G5</f>
        <v>FINAL READING 31/12/2020</v>
      </c>
      <c r="H137" s="479" t="str">
        <f>NDPL!H5</f>
        <v>INTIAL READING 01/12/2020</v>
      </c>
      <c r="I137" s="479" t="s">
        <v>4</v>
      </c>
      <c r="J137" s="479" t="s">
        <v>5</v>
      </c>
      <c r="K137" s="479" t="s">
        <v>6</v>
      </c>
      <c r="L137" s="477" t="str">
        <f>NDPL!G5</f>
        <v>FINAL READING 31/12/2020</v>
      </c>
      <c r="M137" s="479" t="str">
        <f>NDPL!H5</f>
        <v>INTIAL READING 01/12/2020</v>
      </c>
      <c r="N137" s="479" t="s">
        <v>4</v>
      </c>
      <c r="O137" s="479" t="s">
        <v>5</v>
      </c>
      <c r="P137" s="479" t="s">
        <v>6</v>
      </c>
      <c r="Q137" s="500" t="s">
        <v>287</v>
      </c>
    </row>
    <row r="138" spans="3:16" ht="18" thickBot="1" thickTop="1">
      <c r="C138" s="87"/>
      <c r="D138" s="87"/>
      <c r="E138" s="87"/>
      <c r="F138" s="554"/>
      <c r="L138" s="507"/>
      <c r="M138" s="507"/>
      <c r="N138" s="507"/>
      <c r="O138" s="507"/>
      <c r="P138" s="507"/>
    </row>
    <row r="139" spans="1:17" ht="18" customHeight="1" thickTop="1">
      <c r="A139" s="330"/>
      <c r="B139" s="331" t="s">
        <v>166</v>
      </c>
      <c r="C139" s="304"/>
      <c r="D139" s="88"/>
      <c r="E139" s="88"/>
      <c r="F139" s="300"/>
      <c r="G139" s="50"/>
      <c r="H139" s="437"/>
      <c r="I139" s="437"/>
      <c r="J139" s="437"/>
      <c r="K139" s="557"/>
      <c r="L139" s="509"/>
      <c r="M139" s="510"/>
      <c r="N139" s="510"/>
      <c r="O139" s="510"/>
      <c r="P139" s="511"/>
      <c r="Q139" s="506"/>
    </row>
    <row r="140" spans="1:17" ht="18">
      <c r="A140" s="303">
        <v>1</v>
      </c>
      <c r="B140" s="332" t="s">
        <v>167</v>
      </c>
      <c r="C140" s="313">
        <v>4865151</v>
      </c>
      <c r="D140" s="118" t="s">
        <v>12</v>
      </c>
      <c r="E140" s="91" t="s">
        <v>324</v>
      </c>
      <c r="F140" s="301">
        <v>-500</v>
      </c>
      <c r="G140" s="318">
        <v>21480</v>
      </c>
      <c r="H140" s="319">
        <v>21645</v>
      </c>
      <c r="I140" s="270">
        <f>G140-H140</f>
        <v>-165</v>
      </c>
      <c r="J140" s="270">
        <f>$F140*I140</f>
        <v>82500</v>
      </c>
      <c r="K140" s="270">
        <f>J140/1000000</f>
        <v>0.0825</v>
      </c>
      <c r="L140" s="318">
        <v>4881</v>
      </c>
      <c r="M140" s="319">
        <v>4883</v>
      </c>
      <c r="N140" s="270">
        <f>L140-M140</f>
        <v>-2</v>
      </c>
      <c r="O140" s="270">
        <f>$F140*N140</f>
        <v>1000</v>
      </c>
      <c r="P140" s="270">
        <f>O140/1000000</f>
        <v>0.001</v>
      </c>
      <c r="Q140" s="444"/>
    </row>
    <row r="141" spans="1:17" ht="18" customHeight="1">
      <c r="A141" s="303"/>
      <c r="B141" s="333" t="s">
        <v>39</v>
      </c>
      <c r="C141" s="313"/>
      <c r="D141" s="118"/>
      <c r="E141" s="118"/>
      <c r="F141" s="301"/>
      <c r="G141" s="318"/>
      <c r="H141" s="319"/>
      <c r="I141" s="270"/>
      <c r="J141" s="270"/>
      <c r="K141" s="270"/>
      <c r="L141" s="318"/>
      <c r="M141" s="319"/>
      <c r="N141" s="270"/>
      <c r="O141" s="270"/>
      <c r="P141" s="270"/>
      <c r="Q141" s="441"/>
    </row>
    <row r="142" spans="1:17" ht="18" customHeight="1">
      <c r="A142" s="303"/>
      <c r="B142" s="333" t="s">
        <v>111</v>
      </c>
      <c r="C142" s="313"/>
      <c r="D142" s="118"/>
      <c r="E142" s="118"/>
      <c r="F142" s="301"/>
      <c r="G142" s="318"/>
      <c r="H142" s="319"/>
      <c r="I142" s="270"/>
      <c r="J142" s="270"/>
      <c r="K142" s="270"/>
      <c r="L142" s="318"/>
      <c r="M142" s="319"/>
      <c r="N142" s="270"/>
      <c r="O142" s="270"/>
      <c r="P142" s="270"/>
      <c r="Q142" s="441"/>
    </row>
    <row r="143" spans="1:17" ht="18" customHeight="1">
      <c r="A143" s="303">
        <v>2</v>
      </c>
      <c r="B143" s="332" t="s">
        <v>112</v>
      </c>
      <c r="C143" s="313">
        <v>5295199</v>
      </c>
      <c r="D143" s="118" t="s">
        <v>12</v>
      </c>
      <c r="E143" s="91" t="s">
        <v>324</v>
      </c>
      <c r="F143" s="301">
        <v>-1000</v>
      </c>
      <c r="G143" s="318">
        <v>998183</v>
      </c>
      <c r="H143" s="319">
        <v>998183</v>
      </c>
      <c r="I143" s="270">
        <f>G143-H143</f>
        <v>0</v>
      </c>
      <c r="J143" s="270">
        <f>$F143*I143</f>
        <v>0</v>
      </c>
      <c r="K143" s="270">
        <f>J143/1000000</f>
        <v>0</v>
      </c>
      <c r="L143" s="318">
        <v>1170</v>
      </c>
      <c r="M143" s="319">
        <v>1170</v>
      </c>
      <c r="N143" s="270">
        <f>L143-M143</f>
        <v>0</v>
      </c>
      <c r="O143" s="270">
        <f>$F143*N143</f>
        <v>0</v>
      </c>
      <c r="P143" s="270">
        <f>O143/1000000</f>
        <v>0</v>
      </c>
      <c r="Q143" s="441"/>
    </row>
    <row r="144" spans="1:17" ht="18" customHeight="1">
      <c r="A144" s="303">
        <v>3</v>
      </c>
      <c r="B144" s="302" t="s">
        <v>113</v>
      </c>
      <c r="C144" s="313">
        <v>4864828</v>
      </c>
      <c r="D144" s="80" t="s">
        <v>12</v>
      </c>
      <c r="E144" s="91" t="s">
        <v>324</v>
      </c>
      <c r="F144" s="301">
        <v>-133.33</v>
      </c>
      <c r="G144" s="318">
        <v>993517</v>
      </c>
      <c r="H144" s="319">
        <v>993732</v>
      </c>
      <c r="I144" s="270">
        <f>G144-H144</f>
        <v>-215</v>
      </c>
      <c r="J144" s="270">
        <f>$F144*I144</f>
        <v>28665.950000000004</v>
      </c>
      <c r="K144" s="270">
        <f>J144/1000000</f>
        <v>0.028665950000000006</v>
      </c>
      <c r="L144" s="318">
        <v>7872</v>
      </c>
      <c r="M144" s="319">
        <v>7958</v>
      </c>
      <c r="N144" s="270">
        <f>L144-M144</f>
        <v>-86</v>
      </c>
      <c r="O144" s="270">
        <f>$F144*N144</f>
        <v>11466.380000000001</v>
      </c>
      <c r="P144" s="270">
        <f>O144/1000000</f>
        <v>0.011466380000000002</v>
      </c>
      <c r="Q144" s="441"/>
    </row>
    <row r="145" spans="1:17" ht="18" customHeight="1">
      <c r="A145" s="303">
        <v>4</v>
      </c>
      <c r="B145" s="332" t="s">
        <v>168</v>
      </c>
      <c r="C145" s="313">
        <v>4864804</v>
      </c>
      <c r="D145" s="118" t="s">
        <v>12</v>
      </c>
      <c r="E145" s="91" t="s">
        <v>324</v>
      </c>
      <c r="F145" s="301">
        <v>-200</v>
      </c>
      <c r="G145" s="318">
        <v>994312</v>
      </c>
      <c r="H145" s="319">
        <v>994312</v>
      </c>
      <c r="I145" s="270">
        <f>G145-H145</f>
        <v>0</v>
      </c>
      <c r="J145" s="270">
        <f>$F145*I145</f>
        <v>0</v>
      </c>
      <c r="K145" s="270">
        <f>J145/1000000</f>
        <v>0</v>
      </c>
      <c r="L145" s="318">
        <v>4403</v>
      </c>
      <c r="M145" s="319">
        <v>4403</v>
      </c>
      <c r="N145" s="270">
        <f>L145-M145</f>
        <v>0</v>
      </c>
      <c r="O145" s="270">
        <f>$F145*N145</f>
        <v>0</v>
      </c>
      <c r="P145" s="270">
        <f>O145/1000000</f>
        <v>0</v>
      </c>
      <c r="Q145" s="441"/>
    </row>
    <row r="146" spans="1:17" ht="18" customHeight="1">
      <c r="A146" s="303">
        <v>5</v>
      </c>
      <c r="B146" s="332" t="s">
        <v>169</v>
      </c>
      <c r="C146" s="313">
        <v>4864845</v>
      </c>
      <c r="D146" s="118" t="s">
        <v>12</v>
      </c>
      <c r="E146" s="91" t="s">
        <v>324</v>
      </c>
      <c r="F146" s="301">
        <v>-1000</v>
      </c>
      <c r="G146" s="318">
        <v>1309</v>
      </c>
      <c r="H146" s="319">
        <v>1332</v>
      </c>
      <c r="I146" s="270">
        <f>G146-H146</f>
        <v>-23</v>
      </c>
      <c r="J146" s="270">
        <f>$F146*I146</f>
        <v>23000</v>
      </c>
      <c r="K146" s="270">
        <f>J146/1000000</f>
        <v>0.023</v>
      </c>
      <c r="L146" s="318">
        <v>999105</v>
      </c>
      <c r="M146" s="319">
        <v>999099</v>
      </c>
      <c r="N146" s="270">
        <f>L146-M146</f>
        <v>6</v>
      </c>
      <c r="O146" s="270">
        <f>$F146*N146</f>
        <v>-6000</v>
      </c>
      <c r="P146" s="270">
        <f>O146/1000000</f>
        <v>-0.006</v>
      </c>
      <c r="Q146" s="441"/>
    </row>
    <row r="147" spans="1:17" ht="18" customHeight="1">
      <c r="A147" s="303"/>
      <c r="B147" s="334" t="s">
        <v>170</v>
      </c>
      <c r="C147" s="313"/>
      <c r="D147" s="80"/>
      <c r="E147" s="80"/>
      <c r="F147" s="301"/>
      <c r="G147" s="318"/>
      <c r="H147" s="319"/>
      <c r="I147" s="270"/>
      <c r="J147" s="270"/>
      <c r="K147" s="270"/>
      <c r="L147" s="318"/>
      <c r="M147" s="319"/>
      <c r="N147" s="270"/>
      <c r="O147" s="270"/>
      <c r="P147" s="270"/>
      <c r="Q147" s="441"/>
    </row>
    <row r="148" spans="1:17" ht="18" customHeight="1">
      <c r="A148" s="303"/>
      <c r="B148" s="334" t="s">
        <v>102</v>
      </c>
      <c r="C148" s="313"/>
      <c r="D148" s="80"/>
      <c r="E148" s="80"/>
      <c r="F148" s="301"/>
      <c r="G148" s="318"/>
      <c r="H148" s="319"/>
      <c r="I148" s="270"/>
      <c r="J148" s="270"/>
      <c r="K148" s="270"/>
      <c r="L148" s="318"/>
      <c r="M148" s="319"/>
      <c r="N148" s="270"/>
      <c r="O148" s="270"/>
      <c r="P148" s="270"/>
      <c r="Q148" s="441"/>
    </row>
    <row r="149" spans="1:17" s="467" customFormat="1" ht="18">
      <c r="A149" s="450">
        <v>6</v>
      </c>
      <c r="B149" s="451" t="s">
        <v>376</v>
      </c>
      <c r="C149" s="452">
        <v>4864955</v>
      </c>
      <c r="D149" s="155" t="s">
        <v>12</v>
      </c>
      <c r="E149" s="156" t="s">
        <v>324</v>
      </c>
      <c r="F149" s="453">
        <v>-1000</v>
      </c>
      <c r="G149" s="318">
        <v>994243</v>
      </c>
      <c r="H149" s="319">
        <v>994910</v>
      </c>
      <c r="I149" s="424">
        <f>G149-H149</f>
        <v>-667</v>
      </c>
      <c r="J149" s="424">
        <f>$F149*I149</f>
        <v>667000</v>
      </c>
      <c r="K149" s="424">
        <f>J149/1000000</f>
        <v>0.667</v>
      </c>
      <c r="L149" s="318">
        <v>2251</v>
      </c>
      <c r="M149" s="319">
        <v>2251</v>
      </c>
      <c r="N149" s="424">
        <f>L149-M149</f>
        <v>0</v>
      </c>
      <c r="O149" s="424">
        <f>$F149*N149</f>
        <v>0</v>
      </c>
      <c r="P149" s="424">
        <f>O149/1000000</f>
        <v>0</v>
      </c>
      <c r="Q149" s="652"/>
    </row>
    <row r="150" spans="1:17" ht="18">
      <c r="A150" s="303">
        <v>7</v>
      </c>
      <c r="B150" s="332" t="s">
        <v>171</v>
      </c>
      <c r="C150" s="313">
        <v>4864820</v>
      </c>
      <c r="D150" s="118" t="s">
        <v>12</v>
      </c>
      <c r="E150" s="91" t="s">
        <v>324</v>
      </c>
      <c r="F150" s="301">
        <v>-160</v>
      </c>
      <c r="G150" s="318">
        <v>8051</v>
      </c>
      <c r="H150" s="319">
        <v>8403</v>
      </c>
      <c r="I150" s="270">
        <f>G150-H150</f>
        <v>-352</v>
      </c>
      <c r="J150" s="270">
        <f>$F150*I150</f>
        <v>56320</v>
      </c>
      <c r="K150" s="270">
        <f>J150/1000000</f>
        <v>0.05632</v>
      </c>
      <c r="L150" s="318">
        <v>29877</v>
      </c>
      <c r="M150" s="319">
        <v>29916</v>
      </c>
      <c r="N150" s="270">
        <f>L150-M150</f>
        <v>-39</v>
      </c>
      <c r="O150" s="270">
        <f>$F150*N150</f>
        <v>6240</v>
      </c>
      <c r="P150" s="270">
        <f>O150/1000000</f>
        <v>0.00624</v>
      </c>
      <c r="Q150" s="653"/>
    </row>
    <row r="151" spans="1:17" ht="18" customHeight="1">
      <c r="A151" s="303">
        <v>8</v>
      </c>
      <c r="B151" s="332" t="s">
        <v>172</v>
      </c>
      <c r="C151" s="313">
        <v>4864811</v>
      </c>
      <c r="D151" s="118" t="s">
        <v>12</v>
      </c>
      <c r="E151" s="91" t="s">
        <v>324</v>
      </c>
      <c r="F151" s="301">
        <v>-200</v>
      </c>
      <c r="G151" s="318">
        <v>3622</v>
      </c>
      <c r="H151" s="319">
        <v>3739</v>
      </c>
      <c r="I151" s="270">
        <f>G151-H151</f>
        <v>-117</v>
      </c>
      <c r="J151" s="270">
        <f>$F151*I151</f>
        <v>23400</v>
      </c>
      <c r="K151" s="270">
        <f>J151/1000000</f>
        <v>0.0234</v>
      </c>
      <c r="L151" s="318">
        <v>8291</v>
      </c>
      <c r="M151" s="319">
        <v>8324</v>
      </c>
      <c r="N151" s="270">
        <f>L151-M151</f>
        <v>-33</v>
      </c>
      <c r="O151" s="270">
        <f>$F151*N151</f>
        <v>6600</v>
      </c>
      <c r="P151" s="270">
        <f>O151/1000000</f>
        <v>0.0066</v>
      </c>
      <c r="Q151" s="441"/>
    </row>
    <row r="152" spans="1:17" ht="18" customHeight="1">
      <c r="A152" s="303">
        <v>9</v>
      </c>
      <c r="B152" s="332" t="s">
        <v>385</v>
      </c>
      <c r="C152" s="313">
        <v>4864961</v>
      </c>
      <c r="D152" s="118" t="s">
        <v>12</v>
      </c>
      <c r="E152" s="91" t="s">
        <v>324</v>
      </c>
      <c r="F152" s="301">
        <v>-1000</v>
      </c>
      <c r="G152" s="318">
        <v>980476</v>
      </c>
      <c r="H152" s="319">
        <v>981416</v>
      </c>
      <c r="I152" s="270">
        <f>G152-H152</f>
        <v>-940</v>
      </c>
      <c r="J152" s="270">
        <f>$F152*I152</f>
        <v>940000</v>
      </c>
      <c r="K152" s="270">
        <f>J152/1000000</f>
        <v>0.94</v>
      </c>
      <c r="L152" s="318">
        <v>999249</v>
      </c>
      <c r="M152" s="319">
        <v>999249</v>
      </c>
      <c r="N152" s="270">
        <f>L152-M152</f>
        <v>0</v>
      </c>
      <c r="O152" s="270">
        <f>$F152*N152</f>
        <v>0</v>
      </c>
      <c r="P152" s="270">
        <f>O152/1000000</f>
        <v>0</v>
      </c>
      <c r="Q152" s="426"/>
    </row>
    <row r="153" spans="1:17" ht="18" customHeight="1">
      <c r="A153" s="303"/>
      <c r="B153" s="333" t="s">
        <v>102</v>
      </c>
      <c r="C153" s="313"/>
      <c r="D153" s="118"/>
      <c r="E153" s="118"/>
      <c r="F153" s="301"/>
      <c r="G153" s="318"/>
      <c r="H153" s="319"/>
      <c r="I153" s="270"/>
      <c r="J153" s="270"/>
      <c r="K153" s="270"/>
      <c r="L153" s="318"/>
      <c r="M153" s="319"/>
      <c r="N153" s="270"/>
      <c r="O153" s="270"/>
      <c r="P153" s="270"/>
      <c r="Q153" s="441"/>
    </row>
    <row r="154" spans="1:17" ht="18" customHeight="1">
      <c r="A154" s="303">
        <v>10</v>
      </c>
      <c r="B154" s="332" t="s">
        <v>173</v>
      </c>
      <c r="C154" s="313">
        <v>4865093</v>
      </c>
      <c r="D154" s="118" t="s">
        <v>12</v>
      </c>
      <c r="E154" s="91" t="s">
        <v>324</v>
      </c>
      <c r="F154" s="301">
        <v>-100</v>
      </c>
      <c r="G154" s="318">
        <v>102701</v>
      </c>
      <c r="H154" s="319">
        <v>102715</v>
      </c>
      <c r="I154" s="270">
        <f>G154-H154</f>
        <v>-14</v>
      </c>
      <c r="J154" s="270">
        <f>$F154*I154</f>
        <v>1400</v>
      </c>
      <c r="K154" s="270">
        <f>J154/1000000</f>
        <v>0.0014</v>
      </c>
      <c r="L154" s="318">
        <v>75966</v>
      </c>
      <c r="M154" s="319">
        <v>75966</v>
      </c>
      <c r="N154" s="270">
        <f>L154-M154</f>
        <v>0</v>
      </c>
      <c r="O154" s="270">
        <f>$F154*N154</f>
        <v>0</v>
      </c>
      <c r="P154" s="270">
        <f>O154/1000000</f>
        <v>0</v>
      </c>
      <c r="Q154" s="441"/>
    </row>
    <row r="155" spans="1:17" ht="18" customHeight="1">
      <c r="A155" s="303">
        <v>11</v>
      </c>
      <c r="B155" s="332" t="s">
        <v>174</v>
      </c>
      <c r="C155" s="313">
        <v>4902544</v>
      </c>
      <c r="D155" s="118" t="s">
        <v>12</v>
      </c>
      <c r="E155" s="91" t="s">
        <v>324</v>
      </c>
      <c r="F155" s="301">
        <v>-100</v>
      </c>
      <c r="G155" s="318">
        <v>4881</v>
      </c>
      <c r="H155" s="319">
        <v>4844</v>
      </c>
      <c r="I155" s="270">
        <f>G155-H155</f>
        <v>37</v>
      </c>
      <c r="J155" s="270">
        <f>$F155*I155</f>
        <v>-3700</v>
      </c>
      <c r="K155" s="270">
        <f>J155/1000000</f>
        <v>-0.0037</v>
      </c>
      <c r="L155" s="318">
        <v>1376</v>
      </c>
      <c r="M155" s="319">
        <v>1374</v>
      </c>
      <c r="N155" s="270">
        <f>L155-M155</f>
        <v>2</v>
      </c>
      <c r="O155" s="270">
        <f>$F155*N155</f>
        <v>-200</v>
      </c>
      <c r="P155" s="270">
        <f>O155/1000000</f>
        <v>-0.0002</v>
      </c>
      <c r="Q155" s="441"/>
    </row>
    <row r="156" spans="1:17" ht="18">
      <c r="A156" s="450">
        <v>12</v>
      </c>
      <c r="B156" s="451" t="s">
        <v>175</v>
      </c>
      <c r="C156" s="452">
        <v>5269199</v>
      </c>
      <c r="D156" s="155" t="s">
        <v>12</v>
      </c>
      <c r="E156" s="156" t="s">
        <v>324</v>
      </c>
      <c r="F156" s="453">
        <v>-100</v>
      </c>
      <c r="G156" s="318">
        <v>11922</v>
      </c>
      <c r="H156" s="319">
        <v>14339</v>
      </c>
      <c r="I156" s="424">
        <f>G156-H156</f>
        <v>-2417</v>
      </c>
      <c r="J156" s="424">
        <f>$F156*I156</f>
        <v>241700</v>
      </c>
      <c r="K156" s="424">
        <f>J156/1000000</f>
        <v>0.2417</v>
      </c>
      <c r="L156" s="318">
        <v>70816</v>
      </c>
      <c r="M156" s="319">
        <v>70821</v>
      </c>
      <c r="N156" s="424">
        <f>L156-M156</f>
        <v>-5</v>
      </c>
      <c r="O156" s="424">
        <f>$F156*N156</f>
        <v>500</v>
      </c>
      <c r="P156" s="424">
        <f>O156/1000000</f>
        <v>0.0005</v>
      </c>
      <c r="Q156" s="444"/>
    </row>
    <row r="157" spans="1:17" ht="18" customHeight="1">
      <c r="A157" s="303"/>
      <c r="B157" s="334" t="s">
        <v>170</v>
      </c>
      <c r="C157" s="313"/>
      <c r="D157" s="80"/>
      <c r="E157" s="80"/>
      <c r="F157" s="297"/>
      <c r="G157" s="318"/>
      <c r="H157" s="319"/>
      <c r="I157" s="270"/>
      <c r="J157" s="270"/>
      <c r="K157" s="270"/>
      <c r="L157" s="318"/>
      <c r="M157" s="319"/>
      <c r="N157" s="270"/>
      <c r="O157" s="270"/>
      <c r="P157" s="270"/>
      <c r="Q157" s="441"/>
    </row>
    <row r="158" spans="1:17" ht="18" customHeight="1">
      <c r="A158" s="303"/>
      <c r="B158" s="333" t="s">
        <v>176</v>
      </c>
      <c r="C158" s="313"/>
      <c r="D158" s="118"/>
      <c r="E158" s="118"/>
      <c r="F158" s="297"/>
      <c r="G158" s="318"/>
      <c r="H158" s="319"/>
      <c r="I158" s="270"/>
      <c r="J158" s="270"/>
      <c r="K158" s="270"/>
      <c r="L158" s="318"/>
      <c r="M158" s="319"/>
      <c r="N158" s="270"/>
      <c r="O158" s="270"/>
      <c r="P158" s="270"/>
      <c r="Q158" s="441"/>
    </row>
    <row r="159" spans="1:17" ht="18" customHeight="1">
      <c r="A159" s="303">
        <v>13</v>
      </c>
      <c r="B159" s="332" t="s">
        <v>375</v>
      </c>
      <c r="C159" s="313">
        <v>4864892</v>
      </c>
      <c r="D159" s="118" t="s">
        <v>12</v>
      </c>
      <c r="E159" s="91" t="s">
        <v>324</v>
      </c>
      <c r="F159" s="301">
        <v>500</v>
      </c>
      <c r="G159" s="318">
        <v>998665</v>
      </c>
      <c r="H159" s="319">
        <v>998665</v>
      </c>
      <c r="I159" s="270">
        <f>G159-H159</f>
        <v>0</v>
      </c>
      <c r="J159" s="270">
        <f>$F159*I159</f>
        <v>0</v>
      </c>
      <c r="K159" s="270">
        <f>J159/1000000</f>
        <v>0</v>
      </c>
      <c r="L159" s="318">
        <v>16621</v>
      </c>
      <c r="M159" s="319">
        <v>16621</v>
      </c>
      <c r="N159" s="270">
        <f>L159-M159</f>
        <v>0</v>
      </c>
      <c r="O159" s="270">
        <f>$F159*N159</f>
        <v>0</v>
      </c>
      <c r="P159" s="270">
        <f>O159/1000000</f>
        <v>0</v>
      </c>
      <c r="Q159" s="457"/>
    </row>
    <row r="160" spans="1:17" ht="18" customHeight="1">
      <c r="A160" s="303">
        <v>14</v>
      </c>
      <c r="B160" s="332" t="s">
        <v>378</v>
      </c>
      <c r="C160" s="313">
        <v>4865048</v>
      </c>
      <c r="D160" s="118" t="s">
        <v>12</v>
      </c>
      <c r="E160" s="91" t="s">
        <v>324</v>
      </c>
      <c r="F160" s="301">
        <v>250</v>
      </c>
      <c r="G160" s="318">
        <v>999855</v>
      </c>
      <c r="H160" s="319">
        <v>999855</v>
      </c>
      <c r="I160" s="442">
        <f>G160-H160</f>
        <v>0</v>
      </c>
      <c r="J160" s="442">
        <f>$F160*I160</f>
        <v>0</v>
      </c>
      <c r="K160" s="442">
        <f>J160/1000000</f>
        <v>0</v>
      </c>
      <c r="L160" s="318">
        <v>999413</v>
      </c>
      <c r="M160" s="319">
        <v>999413</v>
      </c>
      <c r="N160" s="264">
        <f>L160-M160</f>
        <v>0</v>
      </c>
      <c r="O160" s="264">
        <f>$F160*N160</f>
        <v>0</v>
      </c>
      <c r="P160" s="264">
        <f>O160/1000000</f>
        <v>0</v>
      </c>
      <c r="Q160" s="449"/>
    </row>
    <row r="161" spans="1:17" ht="18" customHeight="1">
      <c r="A161" s="303">
        <v>15</v>
      </c>
      <c r="B161" s="332" t="s">
        <v>111</v>
      </c>
      <c r="C161" s="313">
        <v>4902508</v>
      </c>
      <c r="D161" s="118" t="s">
        <v>12</v>
      </c>
      <c r="E161" s="91" t="s">
        <v>324</v>
      </c>
      <c r="F161" s="301">
        <v>833.33</v>
      </c>
      <c r="G161" s="318">
        <v>999904</v>
      </c>
      <c r="H161" s="319">
        <v>999905</v>
      </c>
      <c r="I161" s="270">
        <f>G161-H161</f>
        <v>-1</v>
      </c>
      <c r="J161" s="270">
        <f>$F161*I161</f>
        <v>-833.33</v>
      </c>
      <c r="K161" s="270">
        <f>J161/1000000</f>
        <v>-0.0008333300000000001</v>
      </c>
      <c r="L161" s="318">
        <v>999569</v>
      </c>
      <c r="M161" s="319">
        <v>999569</v>
      </c>
      <c r="N161" s="270">
        <f>L161-M161</f>
        <v>0</v>
      </c>
      <c r="O161" s="270">
        <f>$F161*N161</f>
        <v>0</v>
      </c>
      <c r="P161" s="270">
        <f>O161/1000000</f>
        <v>0</v>
      </c>
      <c r="Q161" s="441"/>
    </row>
    <row r="162" spans="1:17" ht="18" customHeight="1">
      <c r="A162" s="303"/>
      <c r="B162" s="333" t="s">
        <v>177</v>
      </c>
      <c r="C162" s="313"/>
      <c r="D162" s="118"/>
      <c r="E162" s="118"/>
      <c r="F162" s="301"/>
      <c r="G162" s="318"/>
      <c r="H162" s="319"/>
      <c r="I162" s="270"/>
      <c r="J162" s="270"/>
      <c r="K162" s="270"/>
      <c r="L162" s="318"/>
      <c r="M162" s="319"/>
      <c r="N162" s="270"/>
      <c r="O162" s="270"/>
      <c r="P162" s="270"/>
      <c r="Q162" s="441"/>
    </row>
    <row r="163" spans="1:17" ht="18" customHeight="1">
      <c r="A163" s="303">
        <v>16</v>
      </c>
      <c r="B163" s="332" t="s">
        <v>461</v>
      </c>
      <c r="C163" s="313">
        <v>4864850</v>
      </c>
      <c r="D163" s="118" t="s">
        <v>12</v>
      </c>
      <c r="E163" s="91" t="s">
        <v>324</v>
      </c>
      <c r="F163" s="301">
        <v>-625</v>
      </c>
      <c r="G163" s="318">
        <v>0</v>
      </c>
      <c r="H163" s="319">
        <v>0</v>
      </c>
      <c r="I163" s="270">
        <f>G163-H163</f>
        <v>0</v>
      </c>
      <c r="J163" s="270">
        <f>$F163*I163</f>
        <v>0</v>
      </c>
      <c r="K163" s="270">
        <f>J163/1000000</f>
        <v>0</v>
      </c>
      <c r="L163" s="318">
        <v>1443</v>
      </c>
      <c r="M163" s="319">
        <v>1443</v>
      </c>
      <c r="N163" s="270">
        <f>L163-M163</f>
        <v>0</v>
      </c>
      <c r="O163" s="270">
        <f>$F163*N163</f>
        <v>0</v>
      </c>
      <c r="P163" s="270">
        <f>O163/1000000</f>
        <v>0</v>
      </c>
      <c r="Q163" s="441"/>
    </row>
    <row r="164" spans="1:17" ht="18" customHeight="1">
      <c r="A164" s="303"/>
      <c r="B164" s="334" t="s">
        <v>46</v>
      </c>
      <c r="C164" s="301"/>
      <c r="D164" s="80"/>
      <c r="E164" s="80"/>
      <c r="F164" s="301"/>
      <c r="G164" s="318"/>
      <c r="H164" s="319"/>
      <c r="I164" s="270"/>
      <c r="J164" s="270"/>
      <c r="K164" s="270"/>
      <c r="L164" s="318"/>
      <c r="M164" s="319"/>
      <c r="N164" s="270"/>
      <c r="O164" s="270"/>
      <c r="P164" s="270"/>
      <c r="Q164" s="441"/>
    </row>
    <row r="165" spans="1:17" ht="18" customHeight="1">
      <c r="A165" s="303"/>
      <c r="B165" s="334" t="s">
        <v>47</v>
      </c>
      <c r="C165" s="301"/>
      <c r="D165" s="80"/>
      <c r="E165" s="80"/>
      <c r="F165" s="301"/>
      <c r="G165" s="318"/>
      <c r="H165" s="319"/>
      <c r="I165" s="270"/>
      <c r="J165" s="270"/>
      <c r="K165" s="270"/>
      <c r="L165" s="318"/>
      <c r="M165" s="319"/>
      <c r="N165" s="270"/>
      <c r="O165" s="270"/>
      <c r="P165" s="270"/>
      <c r="Q165" s="441"/>
    </row>
    <row r="166" spans="1:17" ht="18" customHeight="1">
      <c r="A166" s="303"/>
      <c r="B166" s="334" t="s">
        <v>48</v>
      </c>
      <c r="C166" s="301"/>
      <c r="D166" s="80"/>
      <c r="E166" s="80"/>
      <c r="F166" s="301"/>
      <c r="G166" s="318"/>
      <c r="H166" s="319"/>
      <c r="I166" s="270"/>
      <c r="J166" s="270"/>
      <c r="K166" s="270"/>
      <c r="L166" s="318"/>
      <c r="M166" s="319"/>
      <c r="N166" s="270"/>
      <c r="O166" s="270"/>
      <c r="P166" s="270"/>
      <c r="Q166" s="441"/>
    </row>
    <row r="167" spans="1:17" ht="17.25" customHeight="1">
      <c r="A167" s="303">
        <v>17</v>
      </c>
      <c r="B167" s="332" t="s">
        <v>49</v>
      </c>
      <c r="C167" s="313">
        <v>4902572</v>
      </c>
      <c r="D167" s="118" t="s">
        <v>12</v>
      </c>
      <c r="E167" s="91" t="s">
        <v>324</v>
      </c>
      <c r="F167" s="301">
        <v>-100</v>
      </c>
      <c r="G167" s="318">
        <v>0</v>
      </c>
      <c r="H167" s="319">
        <v>0</v>
      </c>
      <c r="I167" s="270">
        <f>G167-H167</f>
        <v>0</v>
      </c>
      <c r="J167" s="270">
        <f>$F167*I167</f>
        <v>0</v>
      </c>
      <c r="K167" s="270">
        <f>J167/1000000</f>
        <v>0</v>
      </c>
      <c r="L167" s="318">
        <v>0</v>
      </c>
      <c r="M167" s="319">
        <v>0</v>
      </c>
      <c r="N167" s="270">
        <f>L167-M167</f>
        <v>0</v>
      </c>
      <c r="O167" s="270">
        <f>$F167*N167</f>
        <v>0</v>
      </c>
      <c r="P167" s="270">
        <f>O167/1000000</f>
        <v>0</v>
      </c>
      <c r="Q167" s="744"/>
    </row>
    <row r="168" spans="1:17" ht="18" customHeight="1">
      <c r="A168" s="303">
        <v>18</v>
      </c>
      <c r="B168" s="332" t="s">
        <v>50</v>
      </c>
      <c r="C168" s="313">
        <v>4902541</v>
      </c>
      <c r="D168" s="118" t="s">
        <v>12</v>
      </c>
      <c r="E168" s="91" t="s">
        <v>324</v>
      </c>
      <c r="F168" s="301">
        <v>-100</v>
      </c>
      <c r="G168" s="318">
        <v>999482</v>
      </c>
      <c r="H168" s="319">
        <v>999482</v>
      </c>
      <c r="I168" s="270">
        <f>G168-H168</f>
        <v>0</v>
      </c>
      <c r="J168" s="270">
        <f>$F168*I168</f>
        <v>0</v>
      </c>
      <c r="K168" s="270">
        <f>J168/1000000</f>
        <v>0</v>
      </c>
      <c r="L168" s="318">
        <v>999509</v>
      </c>
      <c r="M168" s="319">
        <v>999526</v>
      </c>
      <c r="N168" s="270">
        <f>L168-M168</f>
        <v>-17</v>
      </c>
      <c r="O168" s="270">
        <f>$F168*N168</f>
        <v>1700</v>
      </c>
      <c r="P168" s="270">
        <f>O168/1000000</f>
        <v>0.0017</v>
      </c>
      <c r="Q168" s="441"/>
    </row>
    <row r="169" spans="1:17" ht="18" customHeight="1">
      <c r="A169" s="303">
        <v>19</v>
      </c>
      <c r="B169" s="332" t="s">
        <v>51</v>
      </c>
      <c r="C169" s="313">
        <v>4902539</v>
      </c>
      <c r="D169" s="118" t="s">
        <v>12</v>
      </c>
      <c r="E169" s="91" t="s">
        <v>324</v>
      </c>
      <c r="F169" s="301">
        <v>-100</v>
      </c>
      <c r="G169" s="318">
        <v>3073</v>
      </c>
      <c r="H169" s="319">
        <v>3084</v>
      </c>
      <c r="I169" s="270">
        <f>G169-H169</f>
        <v>-11</v>
      </c>
      <c r="J169" s="270">
        <f>$F169*I169</f>
        <v>1100</v>
      </c>
      <c r="K169" s="270">
        <f>J169/1000000</f>
        <v>0.0011</v>
      </c>
      <c r="L169" s="318">
        <v>30891</v>
      </c>
      <c r="M169" s="319">
        <v>30908</v>
      </c>
      <c r="N169" s="270">
        <f>L169-M169</f>
        <v>-17</v>
      </c>
      <c r="O169" s="270">
        <f>$F169*N169</f>
        <v>1700</v>
      </c>
      <c r="P169" s="270">
        <f>O169/1000000</f>
        <v>0.0017</v>
      </c>
      <c r="Q169" s="441"/>
    </row>
    <row r="170" spans="1:17" ht="18" customHeight="1">
      <c r="A170" s="303"/>
      <c r="B170" s="333" t="s">
        <v>52</v>
      </c>
      <c r="C170" s="313"/>
      <c r="D170" s="118"/>
      <c r="E170" s="118"/>
      <c r="F170" s="301"/>
      <c r="G170" s="318"/>
      <c r="H170" s="319"/>
      <c r="I170" s="270"/>
      <c r="J170" s="270"/>
      <c r="K170" s="270"/>
      <c r="L170" s="318"/>
      <c r="M170" s="319"/>
      <c r="N170" s="270"/>
      <c r="O170" s="270"/>
      <c r="P170" s="270"/>
      <c r="Q170" s="441"/>
    </row>
    <row r="171" spans="1:17" ht="18" customHeight="1">
      <c r="A171" s="303">
        <v>20</v>
      </c>
      <c r="B171" s="332" t="s">
        <v>53</v>
      </c>
      <c r="C171" s="313">
        <v>4902591</v>
      </c>
      <c r="D171" s="118" t="s">
        <v>12</v>
      </c>
      <c r="E171" s="91" t="s">
        <v>324</v>
      </c>
      <c r="F171" s="301">
        <v>-1333</v>
      </c>
      <c r="G171" s="318">
        <v>773</v>
      </c>
      <c r="H171" s="319">
        <v>775</v>
      </c>
      <c r="I171" s="270">
        <f aca="true" t="shared" si="12" ref="I171:I176">G171-H171</f>
        <v>-2</v>
      </c>
      <c r="J171" s="270">
        <f aca="true" t="shared" si="13" ref="J171:J176">$F171*I171</f>
        <v>2666</v>
      </c>
      <c r="K171" s="270">
        <f aca="true" t="shared" si="14" ref="K171:K176">J171/1000000</f>
        <v>0.002666</v>
      </c>
      <c r="L171" s="318">
        <v>560</v>
      </c>
      <c r="M171" s="319">
        <v>561</v>
      </c>
      <c r="N171" s="270">
        <f aca="true" t="shared" si="15" ref="N171:N176">L171-M171</f>
        <v>-1</v>
      </c>
      <c r="O171" s="270">
        <f aca="true" t="shared" si="16" ref="O171:O176">$F171*N171</f>
        <v>1333</v>
      </c>
      <c r="P171" s="270">
        <f aca="true" t="shared" si="17" ref="P171:P176">O171/1000000</f>
        <v>0.001333</v>
      </c>
      <c r="Q171" s="441"/>
    </row>
    <row r="172" spans="1:17" ht="18" customHeight="1">
      <c r="A172" s="303">
        <v>21</v>
      </c>
      <c r="B172" s="332" t="s">
        <v>54</v>
      </c>
      <c r="C172" s="313">
        <v>4902565</v>
      </c>
      <c r="D172" s="118" t="s">
        <v>12</v>
      </c>
      <c r="E172" s="91" t="s">
        <v>324</v>
      </c>
      <c r="F172" s="301">
        <v>-100</v>
      </c>
      <c r="G172" s="318">
        <v>3179</v>
      </c>
      <c r="H172" s="319">
        <v>3179</v>
      </c>
      <c r="I172" s="270">
        <f t="shared" si="12"/>
        <v>0</v>
      </c>
      <c r="J172" s="270">
        <f t="shared" si="13"/>
        <v>0</v>
      </c>
      <c r="K172" s="270">
        <f t="shared" si="14"/>
        <v>0</v>
      </c>
      <c r="L172" s="318">
        <v>1616</v>
      </c>
      <c r="M172" s="319">
        <v>1615</v>
      </c>
      <c r="N172" s="270">
        <f t="shared" si="15"/>
        <v>1</v>
      </c>
      <c r="O172" s="270">
        <f t="shared" si="16"/>
        <v>-100</v>
      </c>
      <c r="P172" s="270">
        <f t="shared" si="17"/>
        <v>-0.0001</v>
      </c>
      <c r="Q172" s="441"/>
    </row>
    <row r="173" spans="1:17" ht="18" customHeight="1">
      <c r="A173" s="303">
        <v>22</v>
      </c>
      <c r="B173" s="332" t="s">
        <v>55</v>
      </c>
      <c r="C173" s="313">
        <v>4902523</v>
      </c>
      <c r="D173" s="118" t="s">
        <v>12</v>
      </c>
      <c r="E173" s="91" t="s">
        <v>324</v>
      </c>
      <c r="F173" s="301">
        <v>-100</v>
      </c>
      <c r="G173" s="318">
        <v>999815</v>
      </c>
      <c r="H173" s="319">
        <v>999815</v>
      </c>
      <c r="I173" s="270">
        <f t="shared" si="12"/>
        <v>0</v>
      </c>
      <c r="J173" s="270">
        <f t="shared" si="13"/>
        <v>0</v>
      </c>
      <c r="K173" s="270">
        <f t="shared" si="14"/>
        <v>0</v>
      </c>
      <c r="L173" s="318">
        <v>999943</v>
      </c>
      <c r="M173" s="319">
        <v>999943</v>
      </c>
      <c r="N173" s="270">
        <f t="shared" si="15"/>
        <v>0</v>
      </c>
      <c r="O173" s="270">
        <f t="shared" si="16"/>
        <v>0</v>
      </c>
      <c r="P173" s="270">
        <f t="shared" si="17"/>
        <v>0</v>
      </c>
      <c r="Q173" s="441"/>
    </row>
    <row r="174" spans="1:17" ht="18" customHeight="1">
      <c r="A174" s="303">
        <v>23</v>
      </c>
      <c r="B174" s="332" t="s">
        <v>56</v>
      </c>
      <c r="C174" s="313">
        <v>4865089</v>
      </c>
      <c r="D174" s="118" t="s">
        <v>12</v>
      </c>
      <c r="E174" s="91" t="s">
        <v>324</v>
      </c>
      <c r="F174" s="301">
        <v>-100</v>
      </c>
      <c r="G174" s="318">
        <v>0</v>
      </c>
      <c r="H174" s="319">
        <v>0</v>
      </c>
      <c r="I174" s="270">
        <f t="shared" si="12"/>
        <v>0</v>
      </c>
      <c r="J174" s="270">
        <f t="shared" si="13"/>
        <v>0</v>
      </c>
      <c r="K174" s="270">
        <f t="shared" si="14"/>
        <v>0</v>
      </c>
      <c r="L174" s="318">
        <v>0</v>
      </c>
      <c r="M174" s="319">
        <v>0</v>
      </c>
      <c r="N174" s="270">
        <f t="shared" si="15"/>
        <v>0</v>
      </c>
      <c r="O174" s="270">
        <f t="shared" si="16"/>
        <v>0</v>
      </c>
      <c r="P174" s="270">
        <f t="shared" si="17"/>
        <v>0</v>
      </c>
      <c r="Q174" s="441"/>
    </row>
    <row r="175" spans="1:17" ht="18" customHeight="1">
      <c r="A175" s="303">
        <v>24</v>
      </c>
      <c r="B175" s="302" t="s">
        <v>57</v>
      </c>
      <c r="C175" s="301">
        <v>4902548</v>
      </c>
      <c r="D175" s="80" t="s">
        <v>12</v>
      </c>
      <c r="E175" s="91" t="s">
        <v>324</v>
      </c>
      <c r="F175" s="697">
        <v>-100</v>
      </c>
      <c r="G175" s="318">
        <v>0</v>
      </c>
      <c r="H175" s="319">
        <v>0</v>
      </c>
      <c r="I175" s="270">
        <f t="shared" si="12"/>
        <v>0</v>
      </c>
      <c r="J175" s="270">
        <f t="shared" si="13"/>
        <v>0</v>
      </c>
      <c r="K175" s="270">
        <f t="shared" si="14"/>
        <v>0</v>
      </c>
      <c r="L175" s="318">
        <v>0</v>
      </c>
      <c r="M175" s="319">
        <v>0</v>
      </c>
      <c r="N175" s="270">
        <f t="shared" si="15"/>
        <v>0</v>
      </c>
      <c r="O175" s="270">
        <f t="shared" si="16"/>
        <v>0</v>
      </c>
      <c r="P175" s="270">
        <f t="shared" si="17"/>
        <v>0</v>
      </c>
      <c r="Q175" s="441"/>
    </row>
    <row r="176" spans="1:17" ht="18" customHeight="1">
      <c r="A176" s="303">
        <v>25</v>
      </c>
      <c r="B176" s="302" t="s">
        <v>58</v>
      </c>
      <c r="C176" s="301">
        <v>4902564</v>
      </c>
      <c r="D176" s="80" t="s">
        <v>12</v>
      </c>
      <c r="E176" s="91" t="s">
        <v>324</v>
      </c>
      <c r="F176" s="301">
        <v>-100</v>
      </c>
      <c r="G176" s="318">
        <v>2086</v>
      </c>
      <c r="H176" s="319">
        <v>2091</v>
      </c>
      <c r="I176" s="270">
        <f t="shared" si="12"/>
        <v>-5</v>
      </c>
      <c r="J176" s="270">
        <f t="shared" si="13"/>
        <v>500</v>
      </c>
      <c r="K176" s="270">
        <f t="shared" si="14"/>
        <v>0.0005</v>
      </c>
      <c r="L176" s="318">
        <v>3512</v>
      </c>
      <c r="M176" s="319">
        <v>3405</v>
      </c>
      <c r="N176" s="270">
        <f t="shared" si="15"/>
        <v>107</v>
      </c>
      <c r="O176" s="270">
        <f t="shared" si="16"/>
        <v>-10700</v>
      </c>
      <c r="P176" s="270">
        <f t="shared" si="17"/>
        <v>-0.0107</v>
      </c>
      <c r="Q176" s="441"/>
    </row>
    <row r="177" spans="1:17" ht="18" customHeight="1">
      <c r="A177" s="303"/>
      <c r="B177" s="334" t="s">
        <v>71</v>
      </c>
      <c r="C177" s="301"/>
      <c r="D177" s="80"/>
      <c r="E177" s="80"/>
      <c r="F177" s="301"/>
      <c r="G177" s="318"/>
      <c r="H177" s="319"/>
      <c r="I177" s="270"/>
      <c r="J177" s="270"/>
      <c r="K177" s="270"/>
      <c r="L177" s="318"/>
      <c r="M177" s="319"/>
      <c r="N177" s="270"/>
      <c r="O177" s="270"/>
      <c r="P177" s="270"/>
      <c r="Q177" s="441"/>
    </row>
    <row r="178" spans="1:17" ht="18" customHeight="1">
      <c r="A178" s="303">
        <v>26</v>
      </c>
      <c r="B178" s="302" t="s">
        <v>72</v>
      </c>
      <c r="C178" s="301">
        <v>4902577</v>
      </c>
      <c r="D178" s="80" t="s">
        <v>12</v>
      </c>
      <c r="E178" s="91" t="s">
        <v>324</v>
      </c>
      <c r="F178" s="301">
        <v>400</v>
      </c>
      <c r="G178" s="318">
        <v>995633</v>
      </c>
      <c r="H178" s="319">
        <v>995633</v>
      </c>
      <c r="I178" s="270">
        <f>G178-H178</f>
        <v>0</v>
      </c>
      <c r="J178" s="270">
        <f>$F178*I178</f>
        <v>0</v>
      </c>
      <c r="K178" s="270">
        <f>J178/1000000</f>
        <v>0</v>
      </c>
      <c r="L178" s="318">
        <v>61</v>
      </c>
      <c r="M178" s="319">
        <v>61</v>
      </c>
      <c r="N178" s="270">
        <f>L178-M178</f>
        <v>0</v>
      </c>
      <c r="O178" s="270">
        <f>$F178*N178</f>
        <v>0</v>
      </c>
      <c r="P178" s="270">
        <f>O178/1000000</f>
        <v>0</v>
      </c>
      <c r="Q178" s="441"/>
    </row>
    <row r="179" spans="1:17" ht="18" customHeight="1">
      <c r="A179" s="303">
        <v>27</v>
      </c>
      <c r="B179" s="302" t="s">
        <v>73</v>
      </c>
      <c r="C179" s="301">
        <v>4902525</v>
      </c>
      <c r="D179" s="80" t="s">
        <v>12</v>
      </c>
      <c r="E179" s="91" t="s">
        <v>324</v>
      </c>
      <c r="F179" s="301">
        <v>-400</v>
      </c>
      <c r="G179" s="318">
        <v>999880</v>
      </c>
      <c r="H179" s="319">
        <v>999880</v>
      </c>
      <c r="I179" s="270">
        <f>G179-H179</f>
        <v>0</v>
      </c>
      <c r="J179" s="270">
        <f>$F179*I179</f>
        <v>0</v>
      </c>
      <c r="K179" s="270">
        <f>J179/1000000</f>
        <v>0</v>
      </c>
      <c r="L179" s="318">
        <v>999438</v>
      </c>
      <c r="M179" s="319">
        <v>999438</v>
      </c>
      <c r="N179" s="270">
        <f>L179-M179</f>
        <v>0</v>
      </c>
      <c r="O179" s="270">
        <f>$F179*N179</f>
        <v>0</v>
      </c>
      <c r="P179" s="270">
        <f>O179/1000000</f>
        <v>0</v>
      </c>
      <c r="Q179" s="441"/>
    </row>
    <row r="180" spans="1:17" ht="18" customHeight="1">
      <c r="A180" s="301"/>
      <c r="B180" s="324" t="s">
        <v>431</v>
      </c>
      <c r="C180" s="301"/>
      <c r="D180" s="80"/>
      <c r="E180" s="91"/>
      <c r="F180" s="301"/>
      <c r="G180" s="318"/>
      <c r="H180" s="319"/>
      <c r="I180" s="270"/>
      <c r="J180" s="270"/>
      <c r="K180" s="270"/>
      <c r="L180" s="318"/>
      <c r="M180" s="319"/>
      <c r="N180" s="270"/>
      <c r="O180" s="270"/>
      <c r="P180" s="270"/>
      <c r="Q180" s="693"/>
    </row>
    <row r="181" spans="1:17" ht="18" customHeight="1">
      <c r="A181" s="301">
        <v>28</v>
      </c>
      <c r="B181" s="711" t="s">
        <v>430</v>
      </c>
      <c r="C181" s="301">
        <v>5295160</v>
      </c>
      <c r="D181" s="80" t="s">
        <v>12</v>
      </c>
      <c r="E181" s="91" t="s">
        <v>324</v>
      </c>
      <c r="F181" s="301">
        <v>-800</v>
      </c>
      <c r="G181" s="318">
        <v>995618</v>
      </c>
      <c r="H181" s="319">
        <v>995094</v>
      </c>
      <c r="I181" s="270">
        <f>G181-H181</f>
        <v>524</v>
      </c>
      <c r="J181" s="270">
        <f>$F181*I181</f>
        <v>-419200</v>
      </c>
      <c r="K181" s="270">
        <f>J181/1000000</f>
        <v>-0.4192</v>
      </c>
      <c r="L181" s="318">
        <v>6137</v>
      </c>
      <c r="M181" s="319">
        <v>6136</v>
      </c>
      <c r="N181" s="270">
        <f>L181-M181</f>
        <v>1</v>
      </c>
      <c r="O181" s="270">
        <f>$F181*N181</f>
        <v>-800</v>
      </c>
      <c r="P181" s="270">
        <f>O181/1000000</f>
        <v>-0.0008</v>
      </c>
      <c r="Q181" s="693"/>
    </row>
    <row r="182" spans="1:17" s="459" customFormat="1" ht="18">
      <c r="A182" s="342"/>
      <c r="B182" s="324" t="s">
        <v>432</v>
      </c>
      <c r="C182" s="292"/>
      <c r="D182" s="118"/>
      <c r="E182" s="91"/>
      <c r="F182" s="313"/>
      <c r="G182" s="318"/>
      <c r="H182" s="319"/>
      <c r="I182" s="301"/>
      <c r="J182" s="301"/>
      <c r="K182" s="301"/>
      <c r="L182" s="318"/>
      <c r="M182" s="319"/>
      <c r="N182" s="301"/>
      <c r="O182" s="301"/>
      <c r="P182" s="301"/>
      <c r="Q182" s="429"/>
    </row>
    <row r="183" spans="1:17" s="459" customFormat="1" ht="18">
      <c r="A183" s="342">
        <v>29</v>
      </c>
      <c r="B183" s="656" t="s">
        <v>438</v>
      </c>
      <c r="C183" s="292">
        <v>4864960</v>
      </c>
      <c r="D183" s="118" t="s">
        <v>12</v>
      </c>
      <c r="E183" s="91" t="s">
        <v>324</v>
      </c>
      <c r="F183" s="313">
        <v>-1000</v>
      </c>
      <c r="G183" s="318">
        <v>990022</v>
      </c>
      <c r="H183" s="319">
        <v>990770</v>
      </c>
      <c r="I183" s="319">
        <f>G183-H183</f>
        <v>-748</v>
      </c>
      <c r="J183" s="319">
        <f>$F183*I183</f>
        <v>748000</v>
      </c>
      <c r="K183" s="319">
        <f>J183/1000000</f>
        <v>0.748</v>
      </c>
      <c r="L183" s="318">
        <v>2084</v>
      </c>
      <c r="M183" s="319">
        <v>2188</v>
      </c>
      <c r="N183" s="319">
        <f>L183-M183</f>
        <v>-104</v>
      </c>
      <c r="O183" s="319">
        <f>$F183*N183</f>
        <v>104000</v>
      </c>
      <c r="P183" s="320">
        <f>O183/1000000</f>
        <v>0.104</v>
      </c>
      <c r="Q183" s="429"/>
    </row>
    <row r="184" spans="1:17" ht="18">
      <c r="A184" s="342">
        <v>30</v>
      </c>
      <c r="B184" s="656" t="s">
        <v>439</v>
      </c>
      <c r="C184" s="292">
        <v>5128441</v>
      </c>
      <c r="D184" s="118" t="s">
        <v>12</v>
      </c>
      <c r="E184" s="91" t="s">
        <v>324</v>
      </c>
      <c r="F184" s="507">
        <v>-750</v>
      </c>
      <c r="G184" s="318">
        <v>1732</v>
      </c>
      <c r="H184" s="319">
        <v>1916</v>
      </c>
      <c r="I184" s="319">
        <f>G184-H184</f>
        <v>-184</v>
      </c>
      <c r="J184" s="319">
        <f>$F184*I184</f>
        <v>138000</v>
      </c>
      <c r="K184" s="320">
        <f>J184/1000000</f>
        <v>0.138</v>
      </c>
      <c r="L184" s="318">
        <v>3312</v>
      </c>
      <c r="M184" s="319">
        <v>3312</v>
      </c>
      <c r="N184" s="319">
        <f>L184-M184</f>
        <v>0</v>
      </c>
      <c r="O184" s="319">
        <f>$F184*N184</f>
        <v>0</v>
      </c>
      <c r="P184" s="320">
        <f>O184/1000000</f>
        <v>0</v>
      </c>
      <c r="Q184" s="429"/>
    </row>
    <row r="185" spans="1:17" ht="18" customHeight="1" thickBot="1">
      <c r="A185" s="301"/>
      <c r="B185" s="302"/>
      <c r="C185" s="301"/>
      <c r="D185" s="80"/>
      <c r="E185" s="91"/>
      <c r="F185" s="301"/>
      <c r="G185" s="318"/>
      <c r="H185" s="319"/>
      <c r="I185" s="270"/>
      <c r="J185" s="270"/>
      <c r="K185" s="270"/>
      <c r="L185" s="318"/>
      <c r="M185" s="319"/>
      <c r="N185" s="270"/>
      <c r="O185" s="270"/>
      <c r="P185" s="270"/>
      <c r="Q185" s="693"/>
    </row>
    <row r="186" s="517" customFormat="1" ht="15" customHeight="1"/>
    <row r="188" spans="1:16" ht="20.25">
      <c r="A188" s="296" t="s">
        <v>291</v>
      </c>
      <c r="K188" s="555">
        <f>SUM(K140:K186)</f>
        <v>2.5305186200000005</v>
      </c>
      <c r="P188" s="555">
        <f>SUM(P140:P186)</f>
        <v>0.11673938</v>
      </c>
    </row>
    <row r="189" spans="1:16" ht="12.75">
      <c r="A189" s="55"/>
      <c r="K189" s="507"/>
      <c r="P189" s="507"/>
    </row>
    <row r="190" spans="1:16" ht="12.75">
      <c r="A190" s="55"/>
      <c r="K190" s="507"/>
      <c r="P190" s="507"/>
    </row>
    <row r="191" spans="1:17" ht="18">
      <c r="A191" s="55"/>
      <c r="K191" s="507"/>
      <c r="P191" s="507"/>
      <c r="Q191" s="551" t="str">
        <f>NDPL!$Q$1</f>
        <v>DECEMBER-2020</v>
      </c>
    </row>
    <row r="192" spans="1:16" ht="12.75">
      <c r="A192" s="55"/>
      <c r="K192" s="507"/>
      <c r="P192" s="507"/>
    </row>
    <row r="193" spans="1:16" ht="12.75">
      <c r="A193" s="55"/>
      <c r="K193" s="507"/>
      <c r="P193" s="507"/>
    </row>
    <row r="194" spans="1:16" ht="12.75">
      <c r="A194" s="55"/>
      <c r="K194" s="507"/>
      <c r="P194" s="507"/>
    </row>
    <row r="195" spans="1:11" ht="13.5" thickBot="1">
      <c r="A195" s="2"/>
      <c r="B195" s="7"/>
      <c r="C195" s="7"/>
      <c r="D195" s="51"/>
      <c r="E195" s="51"/>
      <c r="F195" s="20"/>
      <c r="G195" s="20"/>
      <c r="H195" s="20"/>
      <c r="I195" s="20"/>
      <c r="J195" s="20"/>
      <c r="K195" s="52"/>
    </row>
    <row r="196" spans="1:17" ht="27.75">
      <c r="A196" s="383" t="s">
        <v>180</v>
      </c>
      <c r="B196" s="137"/>
      <c r="C196" s="133"/>
      <c r="D196" s="133"/>
      <c r="E196" s="133"/>
      <c r="F196" s="180"/>
      <c r="G196" s="180"/>
      <c r="H196" s="180"/>
      <c r="I196" s="180"/>
      <c r="J196" s="180"/>
      <c r="K196" s="181"/>
      <c r="L196" s="517"/>
      <c r="M196" s="517"/>
      <c r="N196" s="517"/>
      <c r="O196" s="517"/>
      <c r="P196" s="517"/>
      <c r="Q196" s="518"/>
    </row>
    <row r="197" spans="1:17" ht="24.75" customHeight="1">
      <c r="A197" s="382" t="s">
        <v>293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381">
        <f>K134</f>
        <v>-49.72277141799999</v>
      </c>
      <c r="L197" s="280"/>
      <c r="M197" s="280"/>
      <c r="N197" s="280"/>
      <c r="O197" s="280"/>
      <c r="P197" s="381">
        <f>P134</f>
        <v>-2.633100914</v>
      </c>
      <c r="Q197" s="519"/>
    </row>
    <row r="198" spans="1:17" ht="24.75" customHeight="1">
      <c r="A198" s="382" t="s">
        <v>292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381">
        <f>K188</f>
        <v>2.5305186200000005</v>
      </c>
      <c r="L198" s="280"/>
      <c r="M198" s="280"/>
      <c r="N198" s="280"/>
      <c r="O198" s="280"/>
      <c r="P198" s="381">
        <f>P188</f>
        <v>0.11673938</v>
      </c>
      <c r="Q198" s="519"/>
    </row>
    <row r="199" spans="1:17" ht="24.75" customHeight="1">
      <c r="A199" s="382" t="s">
        <v>294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381">
        <f>'ROHTAK ROAD'!K44</f>
        <v>-0.9364874999999999</v>
      </c>
      <c r="L199" s="280"/>
      <c r="M199" s="280"/>
      <c r="N199" s="280"/>
      <c r="O199" s="280"/>
      <c r="P199" s="381">
        <f>'ROHTAK ROAD'!P44</f>
        <v>-0.0304</v>
      </c>
      <c r="Q199" s="519"/>
    </row>
    <row r="200" spans="1:17" ht="24.75" customHeight="1">
      <c r="A200" s="382" t="s">
        <v>295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381">
        <f>-MES!K36</f>
        <v>-0.0004875000000000001</v>
      </c>
      <c r="L200" s="280"/>
      <c r="M200" s="280"/>
      <c r="N200" s="280"/>
      <c r="O200" s="280"/>
      <c r="P200" s="381">
        <f>-MES!P36</f>
        <v>-0.031462500000000004</v>
      </c>
      <c r="Q200" s="519"/>
    </row>
    <row r="201" spans="1:17" ht="29.25" customHeight="1" thickBot="1">
      <c r="A201" s="384" t="s">
        <v>181</v>
      </c>
      <c r="B201" s="182"/>
      <c r="C201" s="183"/>
      <c r="D201" s="183"/>
      <c r="E201" s="183"/>
      <c r="F201" s="183"/>
      <c r="G201" s="183"/>
      <c r="H201" s="183"/>
      <c r="I201" s="183"/>
      <c r="J201" s="183"/>
      <c r="K201" s="385">
        <f>SUM(K197:K200)</f>
        <v>-48.12922779799998</v>
      </c>
      <c r="L201" s="560"/>
      <c r="M201" s="560"/>
      <c r="N201" s="560"/>
      <c r="O201" s="560"/>
      <c r="P201" s="385">
        <f>SUM(P197:P200)</f>
        <v>-2.578224034</v>
      </c>
      <c r="Q201" s="521"/>
    </row>
    <row r="206" ht="13.5" thickBot="1"/>
    <row r="207" spans="1:17" ht="12.75">
      <c r="A207" s="522"/>
      <c r="B207" s="523"/>
      <c r="C207" s="523"/>
      <c r="D207" s="523"/>
      <c r="E207" s="523"/>
      <c r="F207" s="523"/>
      <c r="G207" s="523"/>
      <c r="H207" s="517"/>
      <c r="I207" s="517"/>
      <c r="J207" s="517"/>
      <c r="K207" s="517"/>
      <c r="L207" s="517"/>
      <c r="M207" s="517"/>
      <c r="N207" s="517"/>
      <c r="O207" s="517"/>
      <c r="P207" s="517"/>
      <c r="Q207" s="518"/>
    </row>
    <row r="208" spans="1:17" ht="26.25">
      <c r="A208" s="561" t="s">
        <v>305</v>
      </c>
      <c r="B208" s="525"/>
      <c r="C208" s="525"/>
      <c r="D208" s="525"/>
      <c r="E208" s="525"/>
      <c r="F208" s="525"/>
      <c r="G208" s="525"/>
      <c r="H208" s="459"/>
      <c r="I208" s="459"/>
      <c r="J208" s="459"/>
      <c r="K208" s="459"/>
      <c r="L208" s="459"/>
      <c r="M208" s="459"/>
      <c r="N208" s="459"/>
      <c r="O208" s="459"/>
      <c r="P208" s="459"/>
      <c r="Q208" s="519"/>
    </row>
    <row r="209" spans="1:17" ht="12.75">
      <c r="A209" s="526"/>
      <c r="B209" s="525"/>
      <c r="C209" s="525"/>
      <c r="D209" s="525"/>
      <c r="E209" s="525"/>
      <c r="F209" s="525"/>
      <c r="G209" s="525"/>
      <c r="H209" s="459"/>
      <c r="I209" s="459"/>
      <c r="J209" s="459"/>
      <c r="K209" s="459"/>
      <c r="L209" s="459"/>
      <c r="M209" s="459"/>
      <c r="N209" s="459"/>
      <c r="O209" s="459"/>
      <c r="P209" s="459"/>
      <c r="Q209" s="519"/>
    </row>
    <row r="210" spans="1:17" ht="15.75">
      <c r="A210" s="527"/>
      <c r="B210" s="528"/>
      <c r="C210" s="528"/>
      <c r="D210" s="528"/>
      <c r="E210" s="528"/>
      <c r="F210" s="528"/>
      <c r="G210" s="528"/>
      <c r="H210" s="459"/>
      <c r="I210" s="459"/>
      <c r="J210" s="459"/>
      <c r="K210" s="529" t="s">
        <v>317</v>
      </c>
      <c r="L210" s="459"/>
      <c r="M210" s="459"/>
      <c r="N210" s="459"/>
      <c r="O210" s="459"/>
      <c r="P210" s="529" t="s">
        <v>318</v>
      </c>
      <c r="Q210" s="519"/>
    </row>
    <row r="211" spans="1:17" ht="12.75">
      <c r="A211" s="530"/>
      <c r="B211" s="91"/>
      <c r="C211" s="91"/>
      <c r="D211" s="91"/>
      <c r="E211" s="91"/>
      <c r="F211" s="91"/>
      <c r="G211" s="91"/>
      <c r="H211" s="459"/>
      <c r="I211" s="459"/>
      <c r="J211" s="459"/>
      <c r="K211" s="459"/>
      <c r="L211" s="459"/>
      <c r="M211" s="459"/>
      <c r="N211" s="459"/>
      <c r="O211" s="459"/>
      <c r="P211" s="459"/>
      <c r="Q211" s="519"/>
    </row>
    <row r="212" spans="1:17" ht="12.75">
      <c r="A212" s="530"/>
      <c r="B212" s="91"/>
      <c r="C212" s="91"/>
      <c r="D212" s="91"/>
      <c r="E212" s="91"/>
      <c r="F212" s="91"/>
      <c r="G212" s="91"/>
      <c r="H212" s="459"/>
      <c r="I212" s="459"/>
      <c r="J212" s="459"/>
      <c r="K212" s="459"/>
      <c r="L212" s="459"/>
      <c r="M212" s="459"/>
      <c r="N212" s="459"/>
      <c r="O212" s="459"/>
      <c r="P212" s="459"/>
      <c r="Q212" s="519"/>
    </row>
    <row r="213" spans="1:17" ht="23.25">
      <c r="A213" s="562" t="s">
        <v>308</v>
      </c>
      <c r="B213" s="532"/>
      <c r="C213" s="532"/>
      <c r="D213" s="533"/>
      <c r="E213" s="533"/>
      <c r="F213" s="534"/>
      <c r="G213" s="533"/>
      <c r="H213" s="459"/>
      <c r="I213" s="459"/>
      <c r="J213" s="459"/>
      <c r="K213" s="563">
        <f>K201</f>
        <v>-48.12922779799998</v>
      </c>
      <c r="L213" s="564" t="s">
        <v>306</v>
      </c>
      <c r="M213" s="565"/>
      <c r="N213" s="565"/>
      <c r="O213" s="565"/>
      <c r="P213" s="563">
        <f>P201</f>
        <v>-2.578224034</v>
      </c>
      <c r="Q213" s="566" t="s">
        <v>306</v>
      </c>
    </row>
    <row r="214" spans="1:17" ht="23.25">
      <c r="A214" s="537"/>
      <c r="B214" s="538"/>
      <c r="C214" s="538"/>
      <c r="D214" s="525"/>
      <c r="E214" s="525"/>
      <c r="F214" s="539"/>
      <c r="G214" s="525"/>
      <c r="H214" s="459"/>
      <c r="I214" s="459"/>
      <c r="J214" s="459"/>
      <c r="K214" s="565"/>
      <c r="L214" s="567"/>
      <c r="M214" s="565"/>
      <c r="N214" s="565"/>
      <c r="O214" s="565"/>
      <c r="P214" s="565"/>
      <c r="Q214" s="568"/>
    </row>
    <row r="215" spans="1:17" ht="23.25">
      <c r="A215" s="569" t="s">
        <v>307</v>
      </c>
      <c r="B215" s="43"/>
      <c r="C215" s="43"/>
      <c r="D215" s="525"/>
      <c r="E215" s="525"/>
      <c r="F215" s="542"/>
      <c r="G215" s="533"/>
      <c r="H215" s="459"/>
      <c r="I215" s="459"/>
      <c r="J215" s="459"/>
      <c r="K215" s="565">
        <f>'STEPPED UP GENCO'!K42</f>
        <v>-8.996260113833252</v>
      </c>
      <c r="L215" s="564" t="s">
        <v>306</v>
      </c>
      <c r="M215" s="565"/>
      <c r="N215" s="565"/>
      <c r="O215" s="565"/>
      <c r="P215" s="563">
        <f>'STEPPED UP GENCO'!P42</f>
        <v>-0.07188909516179996</v>
      </c>
      <c r="Q215" s="566" t="s">
        <v>306</v>
      </c>
    </row>
    <row r="216" spans="1:17" ht="15">
      <c r="A216" s="543"/>
      <c r="B216" s="459"/>
      <c r="C216" s="459"/>
      <c r="D216" s="459"/>
      <c r="E216" s="459"/>
      <c r="F216" s="459"/>
      <c r="G216" s="459"/>
      <c r="H216" s="459"/>
      <c r="I216" s="459"/>
      <c r="J216" s="459"/>
      <c r="K216" s="459"/>
      <c r="L216" s="265"/>
      <c r="M216" s="459"/>
      <c r="N216" s="459"/>
      <c r="O216" s="459"/>
      <c r="P216" s="459"/>
      <c r="Q216" s="570"/>
    </row>
    <row r="217" spans="1:17" ht="15">
      <c r="A217" s="543"/>
      <c r="B217" s="459"/>
      <c r="C217" s="459"/>
      <c r="D217" s="459"/>
      <c r="E217" s="459"/>
      <c r="F217" s="459"/>
      <c r="G217" s="459"/>
      <c r="H217" s="459"/>
      <c r="I217" s="459"/>
      <c r="J217" s="459"/>
      <c r="K217" s="459"/>
      <c r="L217" s="265"/>
      <c r="M217" s="459"/>
      <c r="N217" s="459"/>
      <c r="O217" s="459"/>
      <c r="P217" s="459"/>
      <c r="Q217" s="570"/>
    </row>
    <row r="218" spans="1:17" ht="15">
      <c r="A218" s="543"/>
      <c r="B218" s="459"/>
      <c r="C218" s="459"/>
      <c r="D218" s="459"/>
      <c r="E218" s="459"/>
      <c r="F218" s="459"/>
      <c r="G218" s="459"/>
      <c r="H218" s="459"/>
      <c r="I218" s="459"/>
      <c r="J218" s="459"/>
      <c r="K218" s="459"/>
      <c r="L218" s="265"/>
      <c r="M218" s="459"/>
      <c r="N218" s="459"/>
      <c r="O218" s="459"/>
      <c r="P218" s="459"/>
      <c r="Q218" s="570"/>
    </row>
    <row r="219" spans="1:17" ht="23.25">
      <c r="A219" s="543"/>
      <c r="B219" s="459"/>
      <c r="C219" s="459"/>
      <c r="D219" s="459"/>
      <c r="E219" s="459"/>
      <c r="F219" s="459"/>
      <c r="G219" s="459"/>
      <c r="H219" s="532"/>
      <c r="I219" s="532"/>
      <c r="J219" s="571" t="s">
        <v>309</v>
      </c>
      <c r="K219" s="572">
        <f>SUM(K213:K218)</f>
        <v>-57.12548791183323</v>
      </c>
      <c r="L219" s="571" t="s">
        <v>306</v>
      </c>
      <c r="M219" s="565"/>
      <c r="N219" s="565"/>
      <c r="O219" s="565"/>
      <c r="P219" s="572">
        <f>SUM(P213:P218)</f>
        <v>-2.6501131291618</v>
      </c>
      <c r="Q219" s="571" t="s">
        <v>306</v>
      </c>
    </row>
    <row r="220" spans="1:17" ht="13.5" thickBot="1">
      <c r="A220" s="544"/>
      <c r="B220" s="520"/>
      <c r="C220" s="520"/>
      <c r="D220" s="520"/>
      <c r="E220" s="520"/>
      <c r="F220" s="520"/>
      <c r="G220" s="520"/>
      <c r="H220" s="520"/>
      <c r="I220" s="520"/>
      <c r="J220" s="520"/>
      <c r="K220" s="520"/>
      <c r="L220" s="520"/>
      <c r="M220" s="520"/>
      <c r="N220" s="520"/>
      <c r="O220" s="520"/>
      <c r="P220" s="520"/>
      <c r="Q220" s="521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6" max="255" man="1"/>
    <brk id="135" max="18" man="1"/>
    <brk id="188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85" zoomScaleNormal="70" zoomScaleSheetLayoutView="85" zoomScalePageLayoutView="50" workbookViewId="0" topLeftCell="A43">
      <selection activeCell="G18" sqref="G18"/>
    </sheetView>
  </sheetViews>
  <sheetFormatPr defaultColWidth="9.140625" defaultRowHeight="12.75"/>
  <cols>
    <col min="1" max="1" width="5.140625" style="425" customWidth="1"/>
    <col min="2" max="2" width="20.8515625" style="425" customWidth="1"/>
    <col min="3" max="3" width="11.28125" style="425" customWidth="1"/>
    <col min="4" max="4" width="9.140625" style="425" customWidth="1"/>
    <col min="5" max="5" width="14.421875" style="425" customWidth="1"/>
    <col min="6" max="6" width="7.00390625" style="425" customWidth="1"/>
    <col min="7" max="7" width="11.421875" style="425" customWidth="1"/>
    <col min="8" max="8" width="13.00390625" style="425" customWidth="1"/>
    <col min="9" max="9" width="9.00390625" style="425" customWidth="1"/>
    <col min="10" max="10" width="12.28125" style="425" customWidth="1"/>
    <col min="11" max="12" width="12.8515625" style="425" customWidth="1"/>
    <col min="13" max="13" width="13.28125" style="425" customWidth="1"/>
    <col min="14" max="14" width="11.421875" style="425" customWidth="1"/>
    <col min="15" max="15" width="13.140625" style="425" customWidth="1"/>
    <col min="16" max="16" width="14.7109375" style="425" customWidth="1"/>
    <col min="17" max="17" width="15.00390625" style="425" customWidth="1"/>
    <col min="18" max="18" width="0.13671875" style="425" customWidth="1"/>
    <col min="19" max="19" width="1.57421875" style="425" hidden="1" customWidth="1"/>
    <col min="20" max="20" width="9.140625" style="425" hidden="1" customWidth="1"/>
    <col min="21" max="21" width="4.28125" style="425" hidden="1" customWidth="1"/>
    <col min="22" max="22" width="4.00390625" style="425" hidden="1" customWidth="1"/>
    <col min="23" max="23" width="3.8515625" style="425" hidden="1" customWidth="1"/>
    <col min="24" max="16384" width="9.140625" style="425" customWidth="1"/>
  </cols>
  <sheetData>
    <row r="1" spans="1:17" ht="26.25">
      <c r="A1" s="1" t="s">
        <v>217</v>
      </c>
      <c r="Q1" s="471" t="str">
        <f>NDPL!Q1</f>
        <v>DECEMBER-2020</v>
      </c>
    </row>
    <row r="2" ht="18.75" customHeight="1">
      <c r="A2" s="77" t="s">
        <v>218</v>
      </c>
    </row>
    <row r="3" ht="23.25">
      <c r="A3" s="175" t="s">
        <v>196</v>
      </c>
    </row>
    <row r="4" spans="1:16" ht="24" thickBot="1">
      <c r="A4" s="372" t="s">
        <v>197</v>
      </c>
      <c r="G4" s="459"/>
      <c r="H4" s="459"/>
      <c r="I4" s="44" t="s">
        <v>373</v>
      </c>
      <c r="J4" s="459"/>
      <c r="K4" s="459"/>
      <c r="L4" s="459"/>
      <c r="M4" s="459"/>
      <c r="N4" s="44" t="s">
        <v>374</v>
      </c>
      <c r="O4" s="459"/>
      <c r="P4" s="459"/>
    </row>
    <row r="5" spans="1:17" ht="62.2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31/12/2020</v>
      </c>
      <c r="H5" s="479" t="str">
        <f>NDPL!H5</f>
        <v>INTIAL READING 01/12/2020</v>
      </c>
      <c r="I5" s="479" t="s">
        <v>4</v>
      </c>
      <c r="J5" s="479" t="s">
        <v>5</v>
      </c>
      <c r="K5" s="479" t="s">
        <v>6</v>
      </c>
      <c r="L5" s="477" t="str">
        <f>NDPL!G5</f>
        <v>FINAL READING 31/12/2020</v>
      </c>
      <c r="M5" s="479" t="str">
        <f>NDPL!H5</f>
        <v>INTIAL READING 01/12/2020</v>
      </c>
      <c r="N5" s="479" t="s">
        <v>4</v>
      </c>
      <c r="O5" s="479" t="s">
        <v>5</v>
      </c>
      <c r="P5" s="479" t="s">
        <v>6</v>
      </c>
      <c r="Q5" s="480" t="s">
        <v>287</v>
      </c>
    </row>
    <row r="6" ht="14.25" thickBot="1" thickTop="1"/>
    <row r="7" spans="1:17" ht="18" customHeight="1" thickTop="1">
      <c r="A7" s="149"/>
      <c r="B7" s="150" t="s">
        <v>182</v>
      </c>
      <c r="C7" s="151"/>
      <c r="D7" s="151"/>
      <c r="E7" s="151"/>
      <c r="F7" s="151"/>
      <c r="G7" s="58"/>
      <c r="H7" s="573"/>
      <c r="I7" s="574"/>
      <c r="J7" s="574"/>
      <c r="K7" s="574"/>
      <c r="L7" s="575"/>
      <c r="M7" s="573"/>
      <c r="N7" s="573"/>
      <c r="O7" s="573"/>
      <c r="P7" s="573"/>
      <c r="Q7" s="506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6"/>
      <c r="I8" s="398"/>
      <c r="J8" s="398"/>
      <c r="K8" s="398"/>
      <c r="L8" s="577"/>
      <c r="M8" s="576"/>
      <c r="N8" s="374"/>
      <c r="O8" s="374"/>
      <c r="P8" s="374"/>
      <c r="Q8" s="429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6" t="s">
        <v>324</v>
      </c>
      <c r="F9" s="159">
        <v>266.67</v>
      </c>
      <c r="G9" s="318">
        <v>3346</v>
      </c>
      <c r="H9" s="319">
        <v>3425</v>
      </c>
      <c r="I9" s="301">
        <f>G9-H9</f>
        <v>-79</v>
      </c>
      <c r="J9" s="301">
        <f>$F9*I9</f>
        <v>-21066.93</v>
      </c>
      <c r="K9" s="301">
        <f>J9/1000000</f>
        <v>-0.02106693</v>
      </c>
      <c r="L9" s="318">
        <v>2221</v>
      </c>
      <c r="M9" s="319">
        <v>2219</v>
      </c>
      <c r="N9" s="301">
        <f>L9-M9</f>
        <v>2</v>
      </c>
      <c r="O9" s="301">
        <f>$F9*N9</f>
        <v>533.34</v>
      </c>
      <c r="P9" s="301">
        <f>O9/1000000</f>
        <v>0.00053334</v>
      </c>
      <c r="Q9" s="455"/>
    </row>
    <row r="10" spans="1:17" ht="18" customHeight="1">
      <c r="A10" s="152">
        <v>2</v>
      </c>
      <c r="B10" s="153" t="s">
        <v>104</v>
      </c>
      <c r="C10" s="154">
        <v>4865137</v>
      </c>
      <c r="D10" s="158" t="s">
        <v>12</v>
      </c>
      <c r="E10" s="246" t="s">
        <v>324</v>
      </c>
      <c r="F10" s="159">
        <v>100</v>
      </c>
      <c r="G10" s="318">
        <v>113135</v>
      </c>
      <c r="H10" s="319">
        <v>112621</v>
      </c>
      <c r="I10" s="398">
        <f aca="true" t="shared" si="0" ref="I10:I18">G10-H10</f>
        <v>514</v>
      </c>
      <c r="J10" s="398">
        <f aca="true" t="shared" si="1" ref="J10:J17">$F10*I10</f>
        <v>51400</v>
      </c>
      <c r="K10" s="398">
        <f aca="true" t="shared" si="2" ref="K10:K17">J10/1000000</f>
        <v>0.0514</v>
      </c>
      <c r="L10" s="318">
        <v>152457</v>
      </c>
      <c r="M10" s="319">
        <v>152455</v>
      </c>
      <c r="N10" s="395">
        <f aca="true" t="shared" si="3" ref="N10:N18">L10-M10</f>
        <v>2</v>
      </c>
      <c r="O10" s="395">
        <f aca="true" t="shared" si="4" ref="O10:O17">$F10*N10</f>
        <v>200</v>
      </c>
      <c r="P10" s="395">
        <f aca="true" t="shared" si="5" ref="P10:P17">O10/1000000</f>
        <v>0.0002</v>
      </c>
      <c r="Q10" s="429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6" t="s">
        <v>324</v>
      </c>
      <c r="F11" s="159">
        <v>200</v>
      </c>
      <c r="G11" s="318">
        <v>986740</v>
      </c>
      <c r="H11" s="319">
        <v>987556</v>
      </c>
      <c r="I11" s="398">
        <f t="shared" si="0"/>
        <v>-816</v>
      </c>
      <c r="J11" s="398">
        <f t="shared" si="1"/>
        <v>-163200</v>
      </c>
      <c r="K11" s="398">
        <f t="shared" si="2"/>
        <v>-0.1632</v>
      </c>
      <c r="L11" s="318">
        <v>999329</v>
      </c>
      <c r="M11" s="319">
        <v>999330</v>
      </c>
      <c r="N11" s="398">
        <f t="shared" si="3"/>
        <v>-1</v>
      </c>
      <c r="O11" s="398">
        <f t="shared" si="4"/>
        <v>-200</v>
      </c>
      <c r="P11" s="398">
        <f t="shared" si="5"/>
        <v>-0.0002</v>
      </c>
      <c r="Q11" s="580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6" t="s">
        <v>324</v>
      </c>
      <c r="F12" s="159">
        <v>1000</v>
      </c>
      <c r="G12" s="318">
        <v>618</v>
      </c>
      <c r="H12" s="319">
        <v>612</v>
      </c>
      <c r="I12" s="398">
        <f>G12-H12</f>
        <v>6</v>
      </c>
      <c r="J12" s="398">
        <f>$F12*I12</f>
        <v>6000</v>
      </c>
      <c r="K12" s="398">
        <f>J12/1000000</f>
        <v>0.006</v>
      </c>
      <c r="L12" s="318">
        <v>22</v>
      </c>
      <c r="M12" s="319">
        <v>22</v>
      </c>
      <c r="N12" s="395">
        <f>L12-M12</f>
        <v>0</v>
      </c>
      <c r="O12" s="395">
        <f>$F12*N12</f>
        <v>0</v>
      </c>
      <c r="P12" s="395">
        <f>O12/1000000</f>
        <v>0</v>
      </c>
      <c r="Q12" s="757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6" t="s">
        <v>324</v>
      </c>
      <c r="F13" s="159">
        <v>800</v>
      </c>
      <c r="G13" s="318">
        <v>2466</v>
      </c>
      <c r="H13" s="319">
        <v>2521</v>
      </c>
      <c r="I13" s="398">
        <f t="shared" si="0"/>
        <v>-55</v>
      </c>
      <c r="J13" s="398">
        <f>$F13*I13</f>
        <v>-44000</v>
      </c>
      <c r="K13" s="398">
        <f>J13/1000000</f>
        <v>-0.044</v>
      </c>
      <c r="L13" s="318">
        <v>2636</v>
      </c>
      <c r="M13" s="319">
        <v>2627</v>
      </c>
      <c r="N13" s="395">
        <f t="shared" si="3"/>
        <v>9</v>
      </c>
      <c r="O13" s="395">
        <f>$F13*N13</f>
        <v>7200</v>
      </c>
      <c r="P13" s="395">
        <f>O13/1000000</f>
        <v>0.0072</v>
      </c>
      <c r="Q13" s="748"/>
    </row>
    <row r="14" spans="1:17" ht="18" customHeight="1">
      <c r="A14" s="152">
        <v>6</v>
      </c>
      <c r="B14" s="153" t="s">
        <v>349</v>
      </c>
      <c r="C14" s="154">
        <v>4865004</v>
      </c>
      <c r="D14" s="158" t="s">
        <v>12</v>
      </c>
      <c r="E14" s="246" t="s">
        <v>324</v>
      </c>
      <c r="F14" s="159">
        <v>800</v>
      </c>
      <c r="G14" s="318">
        <v>3076</v>
      </c>
      <c r="H14" s="319">
        <v>3214</v>
      </c>
      <c r="I14" s="398">
        <f t="shared" si="0"/>
        <v>-138</v>
      </c>
      <c r="J14" s="398">
        <f t="shared" si="1"/>
        <v>-110400</v>
      </c>
      <c r="K14" s="398">
        <f t="shared" si="2"/>
        <v>-0.1104</v>
      </c>
      <c r="L14" s="318">
        <v>1314</v>
      </c>
      <c r="M14" s="319">
        <v>1313</v>
      </c>
      <c r="N14" s="395">
        <f t="shared" si="3"/>
        <v>1</v>
      </c>
      <c r="O14" s="395">
        <f t="shared" si="4"/>
        <v>800</v>
      </c>
      <c r="P14" s="395">
        <f t="shared" si="5"/>
        <v>0.0008</v>
      </c>
      <c r="Q14" s="455"/>
    </row>
    <row r="15" spans="1:17" ht="18" customHeight="1">
      <c r="A15" s="152">
        <v>7</v>
      </c>
      <c r="B15" s="339" t="s">
        <v>371</v>
      </c>
      <c r="C15" s="342">
        <v>4865050</v>
      </c>
      <c r="D15" s="158" t="s">
        <v>12</v>
      </c>
      <c r="E15" s="246" t="s">
        <v>324</v>
      </c>
      <c r="F15" s="348">
        <v>800</v>
      </c>
      <c r="G15" s="318">
        <v>988143</v>
      </c>
      <c r="H15" s="319">
        <v>988868</v>
      </c>
      <c r="I15" s="398">
        <f t="shared" si="0"/>
        <v>-725</v>
      </c>
      <c r="J15" s="398">
        <f>$F15*I15</f>
        <v>-580000</v>
      </c>
      <c r="K15" s="398">
        <f>J15/1000000</f>
        <v>-0.58</v>
      </c>
      <c r="L15" s="318">
        <v>998792</v>
      </c>
      <c r="M15" s="319">
        <v>998890</v>
      </c>
      <c r="N15" s="395">
        <f t="shared" si="3"/>
        <v>-98</v>
      </c>
      <c r="O15" s="395">
        <f>$F15*N15</f>
        <v>-78400</v>
      </c>
      <c r="P15" s="395">
        <f>O15/1000000</f>
        <v>-0.0784</v>
      </c>
      <c r="Q15" s="429"/>
    </row>
    <row r="16" spans="1:17" ht="18" customHeight="1">
      <c r="A16" s="152">
        <v>8</v>
      </c>
      <c r="B16" s="339" t="s">
        <v>370</v>
      </c>
      <c r="C16" s="342">
        <v>4864998</v>
      </c>
      <c r="D16" s="158" t="s">
        <v>12</v>
      </c>
      <c r="E16" s="246" t="s">
        <v>324</v>
      </c>
      <c r="F16" s="348">
        <v>800</v>
      </c>
      <c r="G16" s="318">
        <v>954874</v>
      </c>
      <c r="H16" s="319">
        <v>955630</v>
      </c>
      <c r="I16" s="398">
        <f t="shared" si="0"/>
        <v>-756</v>
      </c>
      <c r="J16" s="398">
        <f t="shared" si="1"/>
        <v>-604800</v>
      </c>
      <c r="K16" s="398">
        <f t="shared" si="2"/>
        <v>-0.6048</v>
      </c>
      <c r="L16" s="318">
        <v>980319</v>
      </c>
      <c r="M16" s="319">
        <v>980433</v>
      </c>
      <c r="N16" s="395">
        <f t="shared" si="3"/>
        <v>-114</v>
      </c>
      <c r="O16" s="395">
        <f t="shared" si="4"/>
        <v>-91200</v>
      </c>
      <c r="P16" s="395">
        <f t="shared" si="5"/>
        <v>-0.0912</v>
      </c>
      <c r="Q16" s="429"/>
    </row>
    <row r="17" spans="1:17" ht="18" customHeight="1">
      <c r="A17" s="152">
        <v>9</v>
      </c>
      <c r="B17" s="339" t="s">
        <v>364</v>
      </c>
      <c r="C17" s="342">
        <v>4864993</v>
      </c>
      <c r="D17" s="158" t="s">
        <v>12</v>
      </c>
      <c r="E17" s="246" t="s">
        <v>324</v>
      </c>
      <c r="F17" s="348">
        <v>800</v>
      </c>
      <c r="G17" s="318">
        <v>959431</v>
      </c>
      <c r="H17" s="319">
        <v>959431</v>
      </c>
      <c r="I17" s="264">
        <f t="shared" si="0"/>
        <v>0</v>
      </c>
      <c r="J17" s="264">
        <f t="shared" si="1"/>
        <v>0</v>
      </c>
      <c r="K17" s="264">
        <f t="shared" si="2"/>
        <v>0</v>
      </c>
      <c r="L17" s="318">
        <v>989864</v>
      </c>
      <c r="M17" s="319">
        <v>989864</v>
      </c>
      <c r="N17" s="319">
        <f t="shared" si="3"/>
        <v>0</v>
      </c>
      <c r="O17" s="319">
        <f t="shared" si="4"/>
        <v>0</v>
      </c>
      <c r="P17" s="319">
        <f t="shared" si="5"/>
        <v>0</v>
      </c>
      <c r="Q17" s="456"/>
    </row>
    <row r="18" spans="1:17" ht="15.75" customHeight="1">
      <c r="A18" s="152">
        <v>10</v>
      </c>
      <c r="B18" s="339" t="s">
        <v>406</v>
      </c>
      <c r="C18" s="342">
        <v>5128403</v>
      </c>
      <c r="D18" s="158" t="s">
        <v>12</v>
      </c>
      <c r="E18" s="246" t="s">
        <v>324</v>
      </c>
      <c r="F18" s="348">
        <v>2000</v>
      </c>
      <c r="G18" s="318">
        <v>995622</v>
      </c>
      <c r="H18" s="319">
        <v>995854</v>
      </c>
      <c r="I18" s="264">
        <f t="shared" si="0"/>
        <v>-232</v>
      </c>
      <c r="J18" s="264">
        <f>$F18*I18</f>
        <v>-464000</v>
      </c>
      <c r="K18" s="264">
        <f>J18/1000000</f>
        <v>-0.464</v>
      </c>
      <c r="L18" s="318">
        <v>999556</v>
      </c>
      <c r="M18" s="319">
        <v>999567</v>
      </c>
      <c r="N18" s="319">
        <f t="shared" si="3"/>
        <v>-11</v>
      </c>
      <c r="O18" s="319">
        <f>$F18*N18</f>
        <v>-22000</v>
      </c>
      <c r="P18" s="319">
        <f>O18/1000000</f>
        <v>-0.022</v>
      </c>
      <c r="Q18" s="456"/>
    </row>
    <row r="19" spans="1:17" ht="18" customHeight="1">
      <c r="A19" s="152"/>
      <c r="B19" s="160" t="s">
        <v>355</v>
      </c>
      <c r="C19" s="154"/>
      <c r="D19" s="158"/>
      <c r="E19" s="246"/>
      <c r="F19" s="159"/>
      <c r="G19" s="318"/>
      <c r="H19" s="319"/>
      <c r="I19" s="398"/>
      <c r="J19" s="398"/>
      <c r="K19" s="398"/>
      <c r="L19" s="318"/>
      <c r="M19" s="319"/>
      <c r="N19" s="395"/>
      <c r="O19" s="395"/>
      <c r="P19" s="395"/>
      <c r="Q19" s="429"/>
    </row>
    <row r="20" spans="1:17" ht="18" customHeight="1">
      <c r="A20" s="152">
        <v>11</v>
      </c>
      <c r="B20" s="153" t="s">
        <v>183</v>
      </c>
      <c r="C20" s="154">
        <v>4865161</v>
      </c>
      <c r="D20" s="155" t="s">
        <v>12</v>
      </c>
      <c r="E20" s="246" t="s">
        <v>324</v>
      </c>
      <c r="F20" s="159">
        <v>50</v>
      </c>
      <c r="G20" s="318">
        <v>964000</v>
      </c>
      <c r="H20" s="319">
        <v>965310</v>
      </c>
      <c r="I20" s="398">
        <f aca="true" t="shared" si="6" ref="I20:I25">G20-H20</f>
        <v>-1310</v>
      </c>
      <c r="J20" s="398">
        <f aca="true" t="shared" si="7" ref="J20:J25">$F20*I20</f>
        <v>-65500</v>
      </c>
      <c r="K20" s="398">
        <f aca="true" t="shared" si="8" ref="K20:K25">J20/1000000</f>
        <v>-0.0655</v>
      </c>
      <c r="L20" s="318">
        <v>19637</v>
      </c>
      <c r="M20" s="319">
        <v>19966</v>
      </c>
      <c r="N20" s="395">
        <f aca="true" t="shared" si="9" ref="N20:N25">L20-M20</f>
        <v>-329</v>
      </c>
      <c r="O20" s="395">
        <f aca="true" t="shared" si="10" ref="O20:O25">$F20*N20</f>
        <v>-16450</v>
      </c>
      <c r="P20" s="395">
        <f aca="true" t="shared" si="11" ref="P20:P25">O20/1000000</f>
        <v>-0.01645</v>
      </c>
      <c r="Q20" s="429"/>
    </row>
    <row r="21" spans="1:17" ht="13.5" customHeight="1">
      <c r="A21" s="152">
        <v>12</v>
      </c>
      <c r="B21" s="153" t="s">
        <v>184</v>
      </c>
      <c r="C21" s="154">
        <v>4865131</v>
      </c>
      <c r="D21" s="158" t="s">
        <v>12</v>
      </c>
      <c r="E21" s="246" t="s">
        <v>324</v>
      </c>
      <c r="F21" s="159">
        <v>75</v>
      </c>
      <c r="G21" s="318">
        <v>974402</v>
      </c>
      <c r="H21" s="319">
        <v>974402</v>
      </c>
      <c r="I21" s="442">
        <f t="shared" si="6"/>
        <v>0</v>
      </c>
      <c r="J21" s="442">
        <f t="shared" si="7"/>
        <v>0</v>
      </c>
      <c r="K21" s="442">
        <f t="shared" si="8"/>
        <v>0</v>
      </c>
      <c r="L21" s="318">
        <v>22554</v>
      </c>
      <c r="M21" s="319">
        <v>22554</v>
      </c>
      <c r="N21" s="264">
        <f t="shared" si="9"/>
        <v>0</v>
      </c>
      <c r="O21" s="264">
        <f t="shared" si="10"/>
        <v>0</v>
      </c>
      <c r="P21" s="264">
        <f t="shared" si="11"/>
        <v>0</v>
      </c>
      <c r="Q21" s="429"/>
    </row>
    <row r="22" spans="1:17" ht="18" customHeight="1">
      <c r="A22" s="152">
        <v>13</v>
      </c>
      <c r="B22" s="156" t="s">
        <v>185</v>
      </c>
      <c r="C22" s="154">
        <v>4902512</v>
      </c>
      <c r="D22" s="158" t="s">
        <v>12</v>
      </c>
      <c r="E22" s="246" t="s">
        <v>324</v>
      </c>
      <c r="F22" s="159">
        <v>500</v>
      </c>
      <c r="G22" s="318">
        <v>998479</v>
      </c>
      <c r="H22" s="319">
        <v>998593</v>
      </c>
      <c r="I22" s="398">
        <f t="shared" si="6"/>
        <v>-114</v>
      </c>
      <c r="J22" s="398">
        <f t="shared" si="7"/>
        <v>-57000</v>
      </c>
      <c r="K22" s="398">
        <f t="shared" si="8"/>
        <v>-0.057</v>
      </c>
      <c r="L22" s="318">
        <v>5443</v>
      </c>
      <c r="M22" s="319">
        <v>5472</v>
      </c>
      <c r="N22" s="395">
        <f t="shared" si="9"/>
        <v>-29</v>
      </c>
      <c r="O22" s="395">
        <f t="shared" si="10"/>
        <v>-14500</v>
      </c>
      <c r="P22" s="395">
        <f t="shared" si="11"/>
        <v>-0.0145</v>
      </c>
      <c r="Q22" s="429"/>
    </row>
    <row r="23" spans="1:17" ht="18" customHeight="1">
      <c r="A23" s="152">
        <v>14</v>
      </c>
      <c r="B23" s="153" t="s">
        <v>186</v>
      </c>
      <c r="C23" s="154">
        <v>4865178</v>
      </c>
      <c r="D23" s="158" t="s">
        <v>12</v>
      </c>
      <c r="E23" s="246" t="s">
        <v>324</v>
      </c>
      <c r="F23" s="159">
        <v>375</v>
      </c>
      <c r="G23" s="318">
        <v>996694</v>
      </c>
      <c r="H23" s="319">
        <v>996853</v>
      </c>
      <c r="I23" s="398">
        <f t="shared" si="6"/>
        <v>-159</v>
      </c>
      <c r="J23" s="398">
        <f t="shared" si="7"/>
        <v>-59625</v>
      </c>
      <c r="K23" s="398">
        <f t="shared" si="8"/>
        <v>-0.059625</v>
      </c>
      <c r="L23" s="318">
        <v>7289</v>
      </c>
      <c r="M23" s="319">
        <v>7350</v>
      </c>
      <c r="N23" s="395">
        <f t="shared" si="9"/>
        <v>-61</v>
      </c>
      <c r="O23" s="395">
        <f t="shared" si="10"/>
        <v>-22875</v>
      </c>
      <c r="P23" s="395">
        <f t="shared" si="11"/>
        <v>-0.022875</v>
      </c>
      <c r="Q23" s="429"/>
    </row>
    <row r="24" spans="1:17" ht="18" customHeight="1">
      <c r="A24" s="152">
        <v>15</v>
      </c>
      <c r="B24" s="153" t="s">
        <v>187</v>
      </c>
      <c r="C24" s="154">
        <v>4865098</v>
      </c>
      <c r="D24" s="158" t="s">
        <v>12</v>
      </c>
      <c r="E24" s="246" t="s">
        <v>324</v>
      </c>
      <c r="F24" s="159">
        <v>100</v>
      </c>
      <c r="G24" s="318">
        <v>986370</v>
      </c>
      <c r="H24" s="319">
        <v>987571</v>
      </c>
      <c r="I24" s="398">
        <f>G24-H24</f>
        <v>-1201</v>
      </c>
      <c r="J24" s="398">
        <f>$F24*I24</f>
        <v>-120100</v>
      </c>
      <c r="K24" s="398">
        <f>J24/1000000</f>
        <v>-0.1201</v>
      </c>
      <c r="L24" s="318">
        <v>999094</v>
      </c>
      <c r="M24" s="319">
        <v>999434</v>
      </c>
      <c r="N24" s="395">
        <f>L24-M24</f>
        <v>-340</v>
      </c>
      <c r="O24" s="395">
        <f>$F24*N24</f>
        <v>-34000</v>
      </c>
      <c r="P24" s="395">
        <f>O24/1000000</f>
        <v>-0.034</v>
      </c>
      <c r="Q24" s="429"/>
    </row>
    <row r="25" spans="1:17" ht="18" customHeight="1">
      <c r="A25" s="152">
        <v>16</v>
      </c>
      <c r="B25" s="153" t="s">
        <v>188</v>
      </c>
      <c r="C25" s="154">
        <v>4865159</v>
      </c>
      <c r="D25" s="155" t="s">
        <v>12</v>
      </c>
      <c r="E25" s="246" t="s">
        <v>324</v>
      </c>
      <c r="F25" s="159">
        <v>75</v>
      </c>
      <c r="G25" s="318">
        <v>11707</v>
      </c>
      <c r="H25" s="319">
        <v>11872</v>
      </c>
      <c r="I25" s="398">
        <f t="shared" si="6"/>
        <v>-165</v>
      </c>
      <c r="J25" s="398">
        <f t="shared" si="7"/>
        <v>-12375</v>
      </c>
      <c r="K25" s="398">
        <f t="shared" si="8"/>
        <v>-0.012375</v>
      </c>
      <c r="L25" s="318">
        <v>40551</v>
      </c>
      <c r="M25" s="319">
        <v>40578</v>
      </c>
      <c r="N25" s="395">
        <f t="shared" si="9"/>
        <v>-27</v>
      </c>
      <c r="O25" s="395">
        <f t="shared" si="10"/>
        <v>-2025</v>
      </c>
      <c r="P25" s="395">
        <f t="shared" si="11"/>
        <v>-0.002025</v>
      </c>
      <c r="Q25" s="429"/>
    </row>
    <row r="26" spans="1:17" ht="18" customHeight="1">
      <c r="A26" s="152">
        <v>17</v>
      </c>
      <c r="B26" s="153" t="s">
        <v>189</v>
      </c>
      <c r="C26" s="154">
        <v>4865122</v>
      </c>
      <c r="D26" s="158" t="s">
        <v>12</v>
      </c>
      <c r="E26" s="246" t="s">
        <v>324</v>
      </c>
      <c r="F26" s="159">
        <v>100</v>
      </c>
      <c r="G26" s="318">
        <v>8115</v>
      </c>
      <c r="H26" s="319">
        <v>8879</v>
      </c>
      <c r="I26" s="398">
        <f>G26-H26</f>
        <v>-764</v>
      </c>
      <c r="J26" s="398">
        <f>$F26*I26</f>
        <v>-76400</v>
      </c>
      <c r="K26" s="398">
        <f>J26/1000000</f>
        <v>-0.0764</v>
      </c>
      <c r="L26" s="318">
        <v>2019</v>
      </c>
      <c r="M26" s="319">
        <v>2061</v>
      </c>
      <c r="N26" s="395">
        <f>L26-M26</f>
        <v>-42</v>
      </c>
      <c r="O26" s="395">
        <f>$F26*N26</f>
        <v>-4200</v>
      </c>
      <c r="P26" s="395">
        <f>O26/1000000</f>
        <v>-0.0042</v>
      </c>
      <c r="Q26" s="456"/>
    </row>
    <row r="27" spans="1:17" ht="18" customHeight="1">
      <c r="A27" s="152"/>
      <c r="B27" s="161" t="s">
        <v>190</v>
      </c>
      <c r="C27" s="154"/>
      <c r="D27" s="158"/>
      <c r="E27" s="246"/>
      <c r="F27" s="159"/>
      <c r="G27" s="318"/>
      <c r="H27" s="319"/>
      <c r="I27" s="398"/>
      <c r="J27" s="398"/>
      <c r="K27" s="398"/>
      <c r="L27" s="318"/>
      <c r="M27" s="319"/>
      <c r="N27" s="395"/>
      <c r="O27" s="395"/>
      <c r="P27" s="395"/>
      <c r="Q27" s="429"/>
    </row>
    <row r="28" spans="1:17" ht="18" customHeight="1">
      <c r="A28" s="152">
        <v>19</v>
      </c>
      <c r="B28" s="153" t="s">
        <v>191</v>
      </c>
      <c r="C28" s="154">
        <v>4865037</v>
      </c>
      <c r="D28" s="158" t="s">
        <v>12</v>
      </c>
      <c r="E28" s="246" t="s">
        <v>324</v>
      </c>
      <c r="F28" s="159">
        <v>1000</v>
      </c>
      <c r="G28" s="318">
        <v>995118</v>
      </c>
      <c r="H28" s="319">
        <v>995325</v>
      </c>
      <c r="I28" s="398">
        <f>G28-H28</f>
        <v>-207</v>
      </c>
      <c r="J28" s="398">
        <f>$F28*I28</f>
        <v>-207000</v>
      </c>
      <c r="K28" s="398">
        <f>J28/1000000</f>
        <v>-0.207</v>
      </c>
      <c r="L28" s="318">
        <v>104603</v>
      </c>
      <c r="M28" s="319">
        <v>104716</v>
      </c>
      <c r="N28" s="395">
        <f>L28-M28</f>
        <v>-113</v>
      </c>
      <c r="O28" s="395">
        <f>$F28*N28</f>
        <v>-113000</v>
      </c>
      <c r="P28" s="395">
        <f>O28/1000000</f>
        <v>-0.113</v>
      </c>
      <c r="Q28" s="429"/>
    </row>
    <row r="29" spans="1:17" ht="18" customHeight="1">
      <c r="A29" s="152">
        <v>20</v>
      </c>
      <c r="B29" s="153" t="s">
        <v>192</v>
      </c>
      <c r="C29" s="154">
        <v>4865000</v>
      </c>
      <c r="D29" s="158" t="s">
        <v>12</v>
      </c>
      <c r="E29" s="246" t="s">
        <v>324</v>
      </c>
      <c r="F29" s="159">
        <v>1000</v>
      </c>
      <c r="G29" s="318">
        <v>993362</v>
      </c>
      <c r="H29" s="319">
        <v>993755</v>
      </c>
      <c r="I29" s="398">
        <f>G29-H29</f>
        <v>-393</v>
      </c>
      <c r="J29" s="398">
        <f>$F29*I29</f>
        <v>-393000</v>
      </c>
      <c r="K29" s="398">
        <f>J29/1000000</f>
        <v>-0.393</v>
      </c>
      <c r="L29" s="318">
        <v>2407</v>
      </c>
      <c r="M29" s="319">
        <v>2561</v>
      </c>
      <c r="N29" s="395">
        <f>L29-M29</f>
        <v>-154</v>
      </c>
      <c r="O29" s="395">
        <f>$F29*N29</f>
        <v>-154000</v>
      </c>
      <c r="P29" s="395">
        <f>O29/1000000</f>
        <v>-0.154</v>
      </c>
      <c r="Q29" s="735"/>
    </row>
    <row r="30" spans="1:17" ht="18" customHeight="1">
      <c r="A30" s="152">
        <v>21</v>
      </c>
      <c r="B30" s="153" t="s">
        <v>193</v>
      </c>
      <c r="C30" s="154">
        <v>4865039</v>
      </c>
      <c r="D30" s="158" t="s">
        <v>12</v>
      </c>
      <c r="E30" s="246" t="s">
        <v>324</v>
      </c>
      <c r="F30" s="159">
        <v>1000</v>
      </c>
      <c r="G30" s="318">
        <v>984772</v>
      </c>
      <c r="H30" s="319">
        <v>984891</v>
      </c>
      <c r="I30" s="398">
        <f>G30-H30</f>
        <v>-119</v>
      </c>
      <c r="J30" s="398">
        <f>$F30*I30</f>
        <v>-119000</v>
      </c>
      <c r="K30" s="398">
        <f>J30/1000000</f>
        <v>-0.119</v>
      </c>
      <c r="L30" s="318">
        <v>145201</v>
      </c>
      <c r="M30" s="319">
        <v>145290</v>
      </c>
      <c r="N30" s="395">
        <f>L30-M30</f>
        <v>-89</v>
      </c>
      <c r="O30" s="395">
        <f>$F30*N30</f>
        <v>-89000</v>
      </c>
      <c r="P30" s="395">
        <f>O30/1000000</f>
        <v>-0.089</v>
      </c>
      <c r="Q30" s="429"/>
    </row>
    <row r="31" spans="1:17" ht="18" customHeight="1">
      <c r="A31" s="152">
        <v>22</v>
      </c>
      <c r="B31" s="156" t="s">
        <v>194</v>
      </c>
      <c r="C31" s="154">
        <v>4864885</v>
      </c>
      <c r="D31" s="158" t="s">
        <v>12</v>
      </c>
      <c r="E31" s="246" t="s">
        <v>324</v>
      </c>
      <c r="F31" s="159">
        <v>2500</v>
      </c>
      <c r="G31" s="318">
        <v>998838</v>
      </c>
      <c r="H31" s="319">
        <v>998999</v>
      </c>
      <c r="I31" s="442">
        <f>G31-H31</f>
        <v>-161</v>
      </c>
      <c r="J31" s="442">
        <f>$F31*I31</f>
        <v>-402500</v>
      </c>
      <c r="K31" s="442">
        <f>J31/1000000</f>
        <v>-0.4025</v>
      </c>
      <c r="L31" s="318">
        <v>383</v>
      </c>
      <c r="M31" s="319">
        <v>434</v>
      </c>
      <c r="N31" s="264">
        <f>L31-M31</f>
        <v>-51</v>
      </c>
      <c r="O31" s="264">
        <f>$F31*N31</f>
        <v>-127500</v>
      </c>
      <c r="P31" s="264">
        <f>O31/1000000</f>
        <v>-0.1275</v>
      </c>
      <c r="Q31" s="429"/>
    </row>
    <row r="32" spans="1:17" ht="18" customHeight="1">
      <c r="A32" s="152"/>
      <c r="B32" s="161"/>
      <c r="C32" s="154"/>
      <c r="D32" s="158"/>
      <c r="E32" s="246"/>
      <c r="F32" s="159"/>
      <c r="G32" s="318"/>
      <c r="H32" s="319"/>
      <c r="I32" s="398"/>
      <c r="J32" s="398"/>
      <c r="K32" s="578">
        <f>SUM(K28:K31)</f>
        <v>-1.1215</v>
      </c>
      <c r="L32" s="318"/>
      <c r="M32" s="319"/>
      <c r="N32" s="395"/>
      <c r="O32" s="395"/>
      <c r="P32" s="579">
        <f>SUM(P28:P31)</f>
        <v>-0.4835</v>
      </c>
      <c r="Q32" s="429"/>
    </row>
    <row r="33" spans="1:17" ht="18" customHeight="1">
      <c r="A33" s="152"/>
      <c r="B33" s="160" t="s">
        <v>111</v>
      </c>
      <c r="C33" s="154"/>
      <c r="D33" s="155"/>
      <c r="E33" s="246"/>
      <c r="F33" s="159"/>
      <c r="G33" s="318"/>
      <c r="H33" s="319"/>
      <c r="I33" s="398"/>
      <c r="J33" s="398"/>
      <c r="K33" s="398"/>
      <c r="L33" s="318"/>
      <c r="M33" s="319"/>
      <c r="N33" s="395"/>
      <c r="O33" s="395"/>
      <c r="P33" s="395"/>
      <c r="Q33" s="429"/>
    </row>
    <row r="34" spans="1:17" ht="18" customHeight="1">
      <c r="A34" s="152">
        <v>23</v>
      </c>
      <c r="B34" s="654" t="s">
        <v>376</v>
      </c>
      <c r="C34" s="154">
        <v>4864955</v>
      </c>
      <c r="D34" s="153" t="s">
        <v>12</v>
      </c>
      <c r="E34" s="153" t="s">
        <v>324</v>
      </c>
      <c r="F34" s="159">
        <v>1000</v>
      </c>
      <c r="G34" s="318">
        <v>994243</v>
      </c>
      <c r="H34" s="319">
        <v>994910</v>
      </c>
      <c r="I34" s="398">
        <f>G34-H34</f>
        <v>-667</v>
      </c>
      <c r="J34" s="398">
        <f>$F34*I34</f>
        <v>-667000</v>
      </c>
      <c r="K34" s="398">
        <f>J34/1000000</f>
        <v>-0.667</v>
      </c>
      <c r="L34" s="318">
        <v>2251</v>
      </c>
      <c r="M34" s="319">
        <v>2251</v>
      </c>
      <c r="N34" s="395">
        <f>L34-M34</f>
        <v>0</v>
      </c>
      <c r="O34" s="395">
        <f>$F34*N34</f>
        <v>0</v>
      </c>
      <c r="P34" s="395">
        <f>O34/1000000</f>
        <v>0</v>
      </c>
      <c r="Q34" s="652"/>
    </row>
    <row r="35" spans="1:17" ht="18">
      <c r="A35" s="152">
        <v>24</v>
      </c>
      <c r="B35" s="153" t="s">
        <v>171</v>
      </c>
      <c r="C35" s="154">
        <v>4864820</v>
      </c>
      <c r="D35" s="158" t="s">
        <v>12</v>
      </c>
      <c r="E35" s="246" t="s">
        <v>324</v>
      </c>
      <c r="F35" s="159">
        <v>160</v>
      </c>
      <c r="G35" s="318">
        <v>8051</v>
      </c>
      <c r="H35" s="319">
        <v>8403</v>
      </c>
      <c r="I35" s="398">
        <f>G35-H35</f>
        <v>-352</v>
      </c>
      <c r="J35" s="398">
        <f>$F35*I35</f>
        <v>-56320</v>
      </c>
      <c r="K35" s="398">
        <f>J35/1000000</f>
        <v>-0.05632</v>
      </c>
      <c r="L35" s="318">
        <v>29877</v>
      </c>
      <c r="M35" s="319">
        <v>29916</v>
      </c>
      <c r="N35" s="395">
        <f>L35-M35</f>
        <v>-39</v>
      </c>
      <c r="O35" s="395">
        <f>$F35*N35</f>
        <v>-6240</v>
      </c>
      <c r="P35" s="395">
        <f>O35/1000000</f>
        <v>-0.00624</v>
      </c>
      <c r="Q35" s="426"/>
    </row>
    <row r="36" spans="1:17" ht="18" customHeight="1">
      <c r="A36" s="152">
        <v>25</v>
      </c>
      <c r="B36" s="156" t="s">
        <v>172</v>
      </c>
      <c r="C36" s="154">
        <v>4864811</v>
      </c>
      <c r="D36" s="158" t="s">
        <v>12</v>
      </c>
      <c r="E36" s="246" t="s">
        <v>324</v>
      </c>
      <c r="F36" s="159">
        <v>200</v>
      </c>
      <c r="G36" s="318">
        <v>3622</v>
      </c>
      <c r="H36" s="319">
        <v>3739</v>
      </c>
      <c r="I36" s="398">
        <f>G36-H36</f>
        <v>-117</v>
      </c>
      <c r="J36" s="398">
        <f>$F36*I36</f>
        <v>-23400</v>
      </c>
      <c r="K36" s="398">
        <f>J36/1000000</f>
        <v>-0.0234</v>
      </c>
      <c r="L36" s="318">
        <v>8291</v>
      </c>
      <c r="M36" s="319">
        <v>8324</v>
      </c>
      <c r="N36" s="395">
        <f>L36-M36</f>
        <v>-33</v>
      </c>
      <c r="O36" s="395">
        <f>$F36*N36</f>
        <v>-6600</v>
      </c>
      <c r="P36" s="395">
        <f>O36/1000000</f>
        <v>-0.0066</v>
      </c>
      <c r="Q36" s="436"/>
    </row>
    <row r="37" spans="1:17" ht="18" customHeight="1">
      <c r="A37" s="152">
        <v>26</v>
      </c>
      <c r="B37" s="156" t="s">
        <v>384</v>
      </c>
      <c r="C37" s="154">
        <v>4864961</v>
      </c>
      <c r="D37" s="158" t="s">
        <v>12</v>
      </c>
      <c r="E37" s="246" t="s">
        <v>324</v>
      </c>
      <c r="F37" s="159">
        <v>1000</v>
      </c>
      <c r="G37" s="318">
        <v>980476</v>
      </c>
      <c r="H37" s="319">
        <v>981416</v>
      </c>
      <c r="I37" s="442">
        <f>G37-H37</f>
        <v>-940</v>
      </c>
      <c r="J37" s="442">
        <f>$F37*I37</f>
        <v>-940000</v>
      </c>
      <c r="K37" s="442">
        <f>J37/1000000</f>
        <v>-0.94</v>
      </c>
      <c r="L37" s="318">
        <v>999249</v>
      </c>
      <c r="M37" s="319">
        <v>999249</v>
      </c>
      <c r="N37" s="264">
        <f>L37-M37</f>
        <v>0</v>
      </c>
      <c r="O37" s="264">
        <f>$F37*N37</f>
        <v>0</v>
      </c>
      <c r="P37" s="264">
        <f>O37/1000000</f>
        <v>0</v>
      </c>
      <c r="Q37" s="426"/>
    </row>
    <row r="38" spans="1:17" ht="18" customHeight="1">
      <c r="A38" s="152"/>
      <c r="B38" s="161" t="s">
        <v>176</v>
      </c>
      <c r="C38" s="154"/>
      <c r="D38" s="158"/>
      <c r="E38" s="246"/>
      <c r="F38" s="159"/>
      <c r="G38" s="318"/>
      <c r="H38" s="319"/>
      <c r="I38" s="398"/>
      <c r="J38" s="398"/>
      <c r="K38" s="398"/>
      <c r="L38" s="318"/>
      <c r="M38" s="319"/>
      <c r="N38" s="395"/>
      <c r="O38" s="395"/>
      <c r="P38" s="395"/>
      <c r="Q38" s="457"/>
    </row>
    <row r="39" spans="1:17" ht="17.25" customHeight="1">
      <c r="A39" s="152">
        <v>27</v>
      </c>
      <c r="B39" s="153" t="s">
        <v>375</v>
      </c>
      <c r="C39" s="154">
        <v>4864892</v>
      </c>
      <c r="D39" s="158" t="s">
        <v>12</v>
      </c>
      <c r="E39" s="246" t="s">
        <v>324</v>
      </c>
      <c r="F39" s="159">
        <v>-500</v>
      </c>
      <c r="G39" s="318">
        <v>998665</v>
      </c>
      <c r="H39" s="319">
        <v>998665</v>
      </c>
      <c r="I39" s="398">
        <f>G39-H39</f>
        <v>0</v>
      </c>
      <c r="J39" s="398">
        <f>$F39*I39</f>
        <v>0</v>
      </c>
      <c r="K39" s="398">
        <f>J39/1000000</f>
        <v>0</v>
      </c>
      <c r="L39" s="318">
        <v>16621</v>
      </c>
      <c r="M39" s="319">
        <v>16621</v>
      </c>
      <c r="N39" s="395">
        <f>L39-M39</f>
        <v>0</v>
      </c>
      <c r="O39" s="395">
        <f>$F39*N39</f>
        <v>0</v>
      </c>
      <c r="P39" s="395">
        <f>O39/1000000</f>
        <v>0</v>
      </c>
      <c r="Q39" s="457"/>
    </row>
    <row r="40" spans="1:17" ht="17.25" customHeight="1">
      <c r="A40" s="152">
        <v>28</v>
      </c>
      <c r="B40" s="153" t="s">
        <v>378</v>
      </c>
      <c r="C40" s="154">
        <v>4865048</v>
      </c>
      <c r="D40" s="158" t="s">
        <v>12</v>
      </c>
      <c r="E40" s="246" t="s">
        <v>324</v>
      </c>
      <c r="F40" s="157">
        <v>-250</v>
      </c>
      <c r="G40" s="318">
        <v>999855</v>
      </c>
      <c r="H40" s="319">
        <v>999855</v>
      </c>
      <c r="I40" s="442">
        <f>G40-H40</f>
        <v>0</v>
      </c>
      <c r="J40" s="442">
        <f>$F40*I40</f>
        <v>0</v>
      </c>
      <c r="K40" s="442">
        <f>J40/1000000</f>
        <v>0</v>
      </c>
      <c r="L40" s="318">
        <v>999413</v>
      </c>
      <c r="M40" s="319">
        <v>999413</v>
      </c>
      <c r="N40" s="264">
        <f>L40-M40</f>
        <v>0</v>
      </c>
      <c r="O40" s="264">
        <f>$F40*N40</f>
        <v>0</v>
      </c>
      <c r="P40" s="264">
        <f>O40/1000000</f>
        <v>0</v>
      </c>
      <c r="Q40" s="457"/>
    </row>
    <row r="41" spans="1:17" ht="17.25" customHeight="1">
      <c r="A41" s="152">
        <v>29</v>
      </c>
      <c r="B41" s="153" t="s">
        <v>111</v>
      </c>
      <c r="C41" s="154">
        <v>4902508</v>
      </c>
      <c r="D41" s="158" t="s">
        <v>12</v>
      </c>
      <c r="E41" s="246" t="s">
        <v>324</v>
      </c>
      <c r="F41" s="154">
        <v>-833.33</v>
      </c>
      <c r="G41" s="318">
        <v>999904</v>
      </c>
      <c r="H41" s="319">
        <v>999905</v>
      </c>
      <c r="I41" s="398">
        <f>G41-H41</f>
        <v>-1</v>
      </c>
      <c r="J41" s="398">
        <f>$F41*I41</f>
        <v>833.33</v>
      </c>
      <c r="K41" s="398">
        <f>J41/1000000</f>
        <v>0.0008333300000000001</v>
      </c>
      <c r="L41" s="318">
        <v>999569</v>
      </c>
      <c r="M41" s="319">
        <v>999569</v>
      </c>
      <c r="N41" s="395">
        <f>L41-M41</f>
        <v>0</v>
      </c>
      <c r="O41" s="395">
        <f>$F41*N41</f>
        <v>0</v>
      </c>
      <c r="P41" s="395">
        <f>O41/1000000</f>
        <v>0</v>
      </c>
      <c r="Q41" s="457"/>
    </row>
    <row r="42" spans="1:17" ht="16.5" customHeight="1" thickBot="1">
      <c r="A42" s="152"/>
      <c r="B42" s="423"/>
      <c r="C42" s="423"/>
      <c r="D42" s="423"/>
      <c r="E42" s="423"/>
      <c r="F42" s="167"/>
      <c r="G42" s="168"/>
      <c r="H42" s="423"/>
      <c r="I42" s="423"/>
      <c r="J42" s="423"/>
      <c r="K42" s="167"/>
      <c r="L42" s="168"/>
      <c r="M42" s="423"/>
      <c r="N42" s="423"/>
      <c r="O42" s="423"/>
      <c r="P42" s="167"/>
      <c r="Q42" s="168"/>
    </row>
    <row r="43" spans="1:17" ht="18" customHeight="1" thickTop="1">
      <c r="A43" s="151"/>
      <c r="B43" s="153"/>
      <c r="C43" s="154"/>
      <c r="D43" s="155"/>
      <c r="E43" s="246"/>
      <c r="F43" s="154"/>
      <c r="G43" s="154"/>
      <c r="H43" s="374"/>
      <c r="I43" s="374"/>
      <c r="J43" s="374"/>
      <c r="K43" s="374"/>
      <c r="L43" s="469"/>
      <c r="M43" s="374"/>
      <c r="N43" s="374"/>
      <c r="O43" s="374"/>
      <c r="P43" s="374"/>
      <c r="Q43" s="437"/>
    </row>
    <row r="44" spans="1:17" ht="21" customHeight="1" thickBot="1">
      <c r="A44" s="171"/>
      <c r="B44" s="376"/>
      <c r="C44" s="165"/>
      <c r="D44" s="166"/>
      <c r="E44" s="164"/>
      <c r="F44" s="165"/>
      <c r="G44" s="165"/>
      <c r="H44" s="470"/>
      <c r="I44" s="470"/>
      <c r="J44" s="470"/>
      <c r="K44" s="470"/>
      <c r="L44" s="470"/>
      <c r="M44" s="470"/>
      <c r="N44" s="470"/>
      <c r="O44" s="470"/>
      <c r="P44" s="470"/>
      <c r="Q44" s="471" t="str">
        <f>NDPL!Q1</f>
        <v>DECEMBER-2020</v>
      </c>
    </row>
    <row r="45" spans="1:17" ht="21.75" customHeight="1" thickTop="1">
      <c r="A45" s="149"/>
      <c r="B45" s="379" t="s">
        <v>326</v>
      </c>
      <c r="C45" s="154"/>
      <c r="D45" s="155"/>
      <c r="E45" s="246"/>
      <c r="F45" s="154"/>
      <c r="G45" s="380"/>
      <c r="H45" s="374"/>
      <c r="I45" s="374"/>
      <c r="J45" s="374"/>
      <c r="K45" s="374"/>
      <c r="L45" s="380"/>
      <c r="M45" s="374"/>
      <c r="N45" s="374"/>
      <c r="O45" s="374"/>
      <c r="P45" s="472"/>
      <c r="Q45" s="473"/>
    </row>
    <row r="46" spans="1:17" ht="21" customHeight="1">
      <c r="A46" s="152"/>
      <c r="B46" s="422" t="s">
        <v>368</v>
      </c>
      <c r="C46" s="154"/>
      <c r="D46" s="155"/>
      <c r="E46" s="246"/>
      <c r="F46" s="154"/>
      <c r="G46" s="99"/>
      <c r="H46" s="374"/>
      <c r="I46" s="374"/>
      <c r="J46" s="374"/>
      <c r="K46" s="374"/>
      <c r="L46" s="99"/>
      <c r="M46" s="374"/>
      <c r="N46" s="374"/>
      <c r="O46" s="374"/>
      <c r="P46" s="374"/>
      <c r="Q46" s="474"/>
    </row>
    <row r="47" spans="1:17" ht="18">
      <c r="A47" s="152">
        <v>30</v>
      </c>
      <c r="B47" s="153" t="s">
        <v>369</v>
      </c>
      <c r="C47" s="154">
        <v>4864910</v>
      </c>
      <c r="D47" s="158" t="s">
        <v>12</v>
      </c>
      <c r="E47" s="246" t="s">
        <v>324</v>
      </c>
      <c r="F47" s="154">
        <v>-1000</v>
      </c>
      <c r="G47" s="318">
        <v>996437</v>
      </c>
      <c r="H47" s="319">
        <v>996152</v>
      </c>
      <c r="I47" s="398">
        <f>G47-H47</f>
        <v>285</v>
      </c>
      <c r="J47" s="398">
        <f>$F47*I47</f>
        <v>-285000</v>
      </c>
      <c r="K47" s="398">
        <f>J47/1000000</f>
        <v>-0.285</v>
      </c>
      <c r="L47" s="318">
        <v>990012</v>
      </c>
      <c r="M47" s="319">
        <v>990011</v>
      </c>
      <c r="N47" s="395">
        <f>L47-M47</f>
        <v>1</v>
      </c>
      <c r="O47" s="395">
        <f>$F47*N47</f>
        <v>-1000</v>
      </c>
      <c r="P47" s="395">
        <f>O47/1000000</f>
        <v>-0.001</v>
      </c>
      <c r="Q47" s="475"/>
    </row>
    <row r="48" spans="1:17" ht="18">
      <c r="A48" s="152">
        <v>31</v>
      </c>
      <c r="B48" s="153" t="s">
        <v>380</v>
      </c>
      <c r="C48" s="154">
        <v>4864940</v>
      </c>
      <c r="D48" s="158" t="s">
        <v>12</v>
      </c>
      <c r="E48" s="246" t="s">
        <v>324</v>
      </c>
      <c r="F48" s="154">
        <v>-1000</v>
      </c>
      <c r="G48" s="318">
        <v>997738</v>
      </c>
      <c r="H48" s="319">
        <v>997442</v>
      </c>
      <c r="I48" s="270">
        <f>G48-H48</f>
        <v>296</v>
      </c>
      <c r="J48" s="270">
        <f>$F48*I48</f>
        <v>-296000</v>
      </c>
      <c r="K48" s="270">
        <f>J48/1000000</f>
        <v>-0.296</v>
      </c>
      <c r="L48" s="318">
        <v>995810</v>
      </c>
      <c r="M48" s="319">
        <v>995810</v>
      </c>
      <c r="N48" s="270">
        <f>L48-M48</f>
        <v>0</v>
      </c>
      <c r="O48" s="270">
        <f>$F48*N48</f>
        <v>0</v>
      </c>
      <c r="P48" s="270">
        <f>O48/1000000</f>
        <v>0</v>
      </c>
      <c r="Q48" s="475"/>
    </row>
    <row r="49" spans="1:17" ht="18">
      <c r="A49" s="152"/>
      <c r="B49" s="422" t="s">
        <v>372</v>
      </c>
      <c r="C49" s="154"/>
      <c r="D49" s="158"/>
      <c r="E49" s="246"/>
      <c r="F49" s="154"/>
      <c r="G49" s="318"/>
      <c r="H49" s="319"/>
      <c r="I49" s="395"/>
      <c r="J49" s="395"/>
      <c r="K49" s="395"/>
      <c r="L49" s="318"/>
      <c r="M49" s="319"/>
      <c r="N49" s="395"/>
      <c r="O49" s="395"/>
      <c r="P49" s="395"/>
      <c r="Q49" s="475"/>
    </row>
    <row r="50" spans="1:17" ht="18">
      <c r="A50" s="152">
        <v>32</v>
      </c>
      <c r="B50" s="153" t="s">
        <v>369</v>
      </c>
      <c r="C50" s="154">
        <v>4864891</v>
      </c>
      <c r="D50" s="158" t="s">
        <v>12</v>
      </c>
      <c r="E50" s="246" t="s">
        <v>324</v>
      </c>
      <c r="F50" s="154">
        <v>-2000</v>
      </c>
      <c r="G50" s="318">
        <v>997646</v>
      </c>
      <c r="H50" s="319">
        <v>997533</v>
      </c>
      <c r="I50" s="395">
        <f>G50-H50</f>
        <v>113</v>
      </c>
      <c r="J50" s="395">
        <f>$F50*I50</f>
        <v>-226000</v>
      </c>
      <c r="K50" s="395">
        <f>J50/1000000</f>
        <v>-0.226</v>
      </c>
      <c r="L50" s="318">
        <v>996808</v>
      </c>
      <c r="M50" s="319">
        <v>996808</v>
      </c>
      <c r="N50" s="395">
        <f>L50-M50</f>
        <v>0</v>
      </c>
      <c r="O50" s="395">
        <f>$F50*N50</f>
        <v>0</v>
      </c>
      <c r="P50" s="395">
        <f>O50/1000000</f>
        <v>0</v>
      </c>
      <c r="Q50" s="475"/>
    </row>
    <row r="51" spans="1:17" ht="18">
      <c r="A51" s="152">
        <v>33</v>
      </c>
      <c r="B51" s="153" t="s">
        <v>380</v>
      </c>
      <c r="C51" s="154">
        <v>4864912</v>
      </c>
      <c r="D51" s="158" t="s">
        <v>12</v>
      </c>
      <c r="E51" s="246" t="s">
        <v>324</v>
      </c>
      <c r="F51" s="154">
        <v>-1000</v>
      </c>
      <c r="G51" s="318">
        <v>999242</v>
      </c>
      <c r="H51" s="319">
        <v>999040</v>
      </c>
      <c r="I51" s="395">
        <f>G51-H51</f>
        <v>202</v>
      </c>
      <c r="J51" s="395">
        <f>$F51*I51</f>
        <v>-202000</v>
      </c>
      <c r="K51" s="395">
        <f>J51/1000000</f>
        <v>-0.202</v>
      </c>
      <c r="L51" s="318">
        <v>995930</v>
      </c>
      <c r="M51" s="319">
        <v>995929</v>
      </c>
      <c r="N51" s="395">
        <f>L51-M51</f>
        <v>1</v>
      </c>
      <c r="O51" s="395">
        <f>$F51*N51</f>
        <v>-1000</v>
      </c>
      <c r="P51" s="395">
        <f>O51/1000000</f>
        <v>-0.001</v>
      </c>
      <c r="Q51" s="475"/>
    </row>
    <row r="52" spans="1:17" ht="18" customHeight="1">
      <c r="A52" s="152"/>
      <c r="B52" s="160" t="s">
        <v>177</v>
      </c>
      <c r="C52" s="154"/>
      <c r="D52" s="155"/>
      <c r="E52" s="246"/>
      <c r="F52" s="159"/>
      <c r="G52" s="318"/>
      <c r="H52" s="319"/>
      <c r="I52" s="374"/>
      <c r="J52" s="374"/>
      <c r="K52" s="374"/>
      <c r="L52" s="318"/>
      <c r="M52" s="319"/>
      <c r="N52" s="374"/>
      <c r="O52" s="374"/>
      <c r="P52" s="374"/>
      <c r="Q52" s="429"/>
    </row>
    <row r="53" spans="1:17" ht="18">
      <c r="A53" s="152">
        <v>34</v>
      </c>
      <c r="B53" s="306" t="s">
        <v>461</v>
      </c>
      <c r="C53" s="306">
        <v>4864850</v>
      </c>
      <c r="D53" s="158" t="s">
        <v>12</v>
      </c>
      <c r="E53" s="246" t="s">
        <v>324</v>
      </c>
      <c r="F53" s="159">
        <v>625</v>
      </c>
      <c r="G53" s="318">
        <v>0</v>
      </c>
      <c r="H53" s="319">
        <v>0</v>
      </c>
      <c r="I53" s="395">
        <f>G53-H53</f>
        <v>0</v>
      </c>
      <c r="J53" s="395">
        <f>$F53*I53</f>
        <v>0</v>
      </c>
      <c r="K53" s="395">
        <f>J53/1000000</f>
        <v>0</v>
      </c>
      <c r="L53" s="318">
        <v>1443</v>
      </c>
      <c r="M53" s="319">
        <v>1443</v>
      </c>
      <c r="N53" s="395">
        <f>L53-M53</f>
        <v>0</v>
      </c>
      <c r="O53" s="395">
        <f>$F53*N53</f>
        <v>0</v>
      </c>
      <c r="P53" s="395">
        <f>O53/1000000</f>
        <v>0</v>
      </c>
      <c r="Q53" s="429"/>
    </row>
    <row r="54" spans="1:17" ht="18" customHeight="1">
      <c r="A54" s="152"/>
      <c r="B54" s="160" t="s">
        <v>160</v>
      </c>
      <c r="C54" s="154"/>
      <c r="D54" s="158"/>
      <c r="E54" s="246"/>
      <c r="F54" s="159"/>
      <c r="G54" s="318"/>
      <c r="H54" s="319"/>
      <c r="I54" s="395"/>
      <c r="J54" s="395"/>
      <c r="K54" s="395"/>
      <c r="L54" s="318"/>
      <c r="M54" s="319"/>
      <c r="N54" s="395"/>
      <c r="O54" s="395"/>
      <c r="P54" s="395"/>
      <c r="Q54" s="429"/>
    </row>
    <row r="55" spans="1:17" ht="18" customHeight="1">
      <c r="A55" s="152">
        <v>35</v>
      </c>
      <c r="B55" s="153" t="s">
        <v>173</v>
      </c>
      <c r="C55" s="154">
        <v>4865093</v>
      </c>
      <c r="D55" s="158" t="s">
        <v>12</v>
      </c>
      <c r="E55" s="246" t="s">
        <v>324</v>
      </c>
      <c r="F55" s="159">
        <v>100</v>
      </c>
      <c r="G55" s="318">
        <v>102701</v>
      </c>
      <c r="H55" s="319">
        <v>102715</v>
      </c>
      <c r="I55" s="395">
        <f>G55-H55</f>
        <v>-14</v>
      </c>
      <c r="J55" s="395">
        <f>$F55*I55</f>
        <v>-1400</v>
      </c>
      <c r="K55" s="395">
        <f>J55/1000000</f>
        <v>-0.0014</v>
      </c>
      <c r="L55" s="318">
        <v>75966</v>
      </c>
      <c r="M55" s="319">
        <v>75966</v>
      </c>
      <c r="N55" s="395">
        <f>L55-M55</f>
        <v>0</v>
      </c>
      <c r="O55" s="395">
        <f>$F55*N55</f>
        <v>0</v>
      </c>
      <c r="P55" s="395">
        <f>O55/1000000</f>
        <v>0</v>
      </c>
      <c r="Q55" s="429"/>
    </row>
    <row r="56" spans="1:17" ht="19.5" customHeight="1">
      <c r="A56" s="152">
        <v>36</v>
      </c>
      <c r="B56" s="156" t="s">
        <v>174</v>
      </c>
      <c r="C56" s="154">
        <v>4902544</v>
      </c>
      <c r="D56" s="158" t="s">
        <v>12</v>
      </c>
      <c r="E56" s="246" t="s">
        <v>324</v>
      </c>
      <c r="F56" s="159">
        <v>100</v>
      </c>
      <c r="G56" s="318">
        <v>4881</v>
      </c>
      <c r="H56" s="319">
        <v>4844</v>
      </c>
      <c r="I56" s="395">
        <f>G56-H56</f>
        <v>37</v>
      </c>
      <c r="J56" s="395">
        <f>$F56*I56</f>
        <v>3700</v>
      </c>
      <c r="K56" s="395">
        <f>J56/1000000</f>
        <v>0.0037</v>
      </c>
      <c r="L56" s="318">
        <v>1376</v>
      </c>
      <c r="M56" s="319">
        <v>1374</v>
      </c>
      <c r="N56" s="395">
        <f>L56-M56</f>
        <v>2</v>
      </c>
      <c r="O56" s="395">
        <f>$F56*N56</f>
        <v>200</v>
      </c>
      <c r="P56" s="395">
        <f>O56/1000000</f>
        <v>0.0002</v>
      </c>
      <c r="Q56" s="429"/>
    </row>
    <row r="57" spans="1:17" ht="22.5" customHeight="1">
      <c r="A57" s="152">
        <v>37</v>
      </c>
      <c r="B57" s="162" t="s">
        <v>195</v>
      </c>
      <c r="C57" s="154">
        <v>5269199</v>
      </c>
      <c r="D57" s="158" t="s">
        <v>12</v>
      </c>
      <c r="E57" s="246" t="s">
        <v>324</v>
      </c>
      <c r="F57" s="159">
        <v>100</v>
      </c>
      <c r="G57" s="318">
        <v>11922</v>
      </c>
      <c r="H57" s="319">
        <v>14339</v>
      </c>
      <c r="I57" s="398">
        <f>G57-H57</f>
        <v>-2417</v>
      </c>
      <c r="J57" s="398">
        <f>$F57*I57</f>
        <v>-241700</v>
      </c>
      <c r="K57" s="398">
        <f>J57/1000000</f>
        <v>-0.2417</v>
      </c>
      <c r="L57" s="318">
        <v>70816</v>
      </c>
      <c r="M57" s="319">
        <v>70821</v>
      </c>
      <c r="N57" s="398">
        <f>L57-M57</f>
        <v>-5</v>
      </c>
      <c r="O57" s="398">
        <f>$F57*N57</f>
        <v>-500</v>
      </c>
      <c r="P57" s="398">
        <f>O57/1000000</f>
        <v>-0.0005</v>
      </c>
      <c r="Q57" s="580"/>
    </row>
    <row r="58" spans="1:17" ht="19.5" customHeight="1">
      <c r="A58" s="152"/>
      <c r="B58" s="160" t="s">
        <v>166</v>
      </c>
      <c r="C58" s="154"/>
      <c r="D58" s="158"/>
      <c r="E58" s="155"/>
      <c r="F58" s="159"/>
      <c r="G58" s="318"/>
      <c r="H58" s="319"/>
      <c r="I58" s="395"/>
      <c r="J58" s="395"/>
      <c r="K58" s="395"/>
      <c r="L58" s="318"/>
      <c r="M58" s="319"/>
      <c r="N58" s="395"/>
      <c r="O58" s="395"/>
      <c r="P58" s="395"/>
      <c r="Q58" s="429"/>
    </row>
    <row r="59" spans="1:17" s="87" customFormat="1" ht="13.5" thickBot="1">
      <c r="A59" s="163">
        <v>38</v>
      </c>
      <c r="B59" s="423" t="s">
        <v>167</v>
      </c>
      <c r="C59" s="165">
        <v>4865151</v>
      </c>
      <c r="D59" s="737" t="s">
        <v>12</v>
      </c>
      <c r="E59" s="164" t="s">
        <v>324</v>
      </c>
      <c r="F59" s="171">
        <v>500</v>
      </c>
      <c r="G59" s="811">
        <v>21480</v>
      </c>
      <c r="H59" s="812">
        <v>21645</v>
      </c>
      <c r="I59" s="171">
        <f>G59-H59</f>
        <v>-165</v>
      </c>
      <c r="J59" s="171">
        <f>$F59*I59</f>
        <v>-82500</v>
      </c>
      <c r="K59" s="171">
        <f>J59/1000000</f>
        <v>-0.0825</v>
      </c>
      <c r="L59" s="811">
        <v>4881</v>
      </c>
      <c r="M59" s="812">
        <v>4883</v>
      </c>
      <c r="N59" s="171">
        <f>L59-M59</f>
        <v>-2</v>
      </c>
      <c r="O59" s="171">
        <f>$F59*N59</f>
        <v>-1000</v>
      </c>
      <c r="P59" s="171">
        <f>O59/1000000</f>
        <v>-0.001</v>
      </c>
      <c r="Q59" s="738"/>
    </row>
    <row r="60" spans="1:23" s="459" customFormat="1" ht="15.75" customHeight="1" thickBot="1" thickTop="1">
      <c r="A60" s="163"/>
      <c r="B60" s="423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248"/>
      <c r="S60" s="248"/>
      <c r="T60" s="248"/>
      <c r="U60" s="462"/>
      <c r="V60" s="462"/>
      <c r="W60" s="462"/>
    </row>
    <row r="61" spans="1:20" ht="15.75" customHeight="1" thickTop="1">
      <c r="A61" s="476"/>
      <c r="B61" s="476"/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87"/>
      <c r="R61" s="87"/>
      <c r="S61" s="87"/>
      <c r="T61" s="87"/>
    </row>
    <row r="62" spans="1:20" ht="24" thickBot="1">
      <c r="A62" s="372" t="s">
        <v>342</v>
      </c>
      <c r="G62" s="459"/>
      <c r="H62" s="459"/>
      <c r="I62" s="44" t="s">
        <v>373</v>
      </c>
      <c r="J62" s="459"/>
      <c r="K62" s="459"/>
      <c r="L62" s="459"/>
      <c r="M62" s="459"/>
      <c r="N62" s="44" t="s">
        <v>374</v>
      </c>
      <c r="O62" s="459"/>
      <c r="P62" s="459"/>
      <c r="R62" s="87"/>
      <c r="S62" s="87"/>
      <c r="T62" s="87"/>
    </row>
    <row r="63" spans="1:20" ht="39.75" thickBot="1" thickTop="1">
      <c r="A63" s="477" t="s">
        <v>8</v>
      </c>
      <c r="B63" s="478" t="s">
        <v>9</v>
      </c>
      <c r="C63" s="479" t="s">
        <v>1</v>
      </c>
      <c r="D63" s="479" t="s">
        <v>2</v>
      </c>
      <c r="E63" s="479" t="s">
        <v>3</v>
      </c>
      <c r="F63" s="479" t="s">
        <v>10</v>
      </c>
      <c r="G63" s="477" t="str">
        <f>G5</f>
        <v>FINAL READING 31/12/2020</v>
      </c>
      <c r="H63" s="479" t="str">
        <f>H5</f>
        <v>INTIAL READING 01/12/2020</v>
      </c>
      <c r="I63" s="479" t="s">
        <v>4</v>
      </c>
      <c r="J63" s="479" t="s">
        <v>5</v>
      </c>
      <c r="K63" s="479" t="s">
        <v>6</v>
      </c>
      <c r="L63" s="477" t="str">
        <f>G63</f>
        <v>FINAL READING 31/12/2020</v>
      </c>
      <c r="M63" s="479" t="str">
        <f>H63</f>
        <v>INTIAL READING 01/12/2020</v>
      </c>
      <c r="N63" s="479" t="s">
        <v>4</v>
      </c>
      <c r="O63" s="479" t="s">
        <v>5</v>
      </c>
      <c r="P63" s="479" t="s">
        <v>6</v>
      </c>
      <c r="Q63" s="480" t="s">
        <v>287</v>
      </c>
      <c r="R63" s="87"/>
      <c r="S63" s="87"/>
      <c r="T63" s="87"/>
    </row>
    <row r="64" spans="1:20" ht="15.75" customHeight="1" thickTop="1">
      <c r="A64" s="481"/>
      <c r="B64" s="422" t="s">
        <v>368</v>
      </c>
      <c r="C64" s="482"/>
      <c r="D64" s="482"/>
      <c r="E64" s="482"/>
      <c r="F64" s="483"/>
      <c r="G64" s="482"/>
      <c r="H64" s="482"/>
      <c r="I64" s="482"/>
      <c r="J64" s="482"/>
      <c r="K64" s="483"/>
      <c r="L64" s="482"/>
      <c r="M64" s="482"/>
      <c r="N64" s="482"/>
      <c r="O64" s="482"/>
      <c r="P64" s="482"/>
      <c r="Q64" s="484"/>
      <c r="R64" s="87"/>
      <c r="S64" s="87"/>
      <c r="T64" s="87"/>
    </row>
    <row r="65" spans="1:20" ht="15.75" customHeight="1">
      <c r="A65" s="152">
        <v>1</v>
      </c>
      <c r="B65" s="153" t="s">
        <v>414</v>
      </c>
      <c r="C65" s="154">
        <v>5295127</v>
      </c>
      <c r="D65" s="325" t="s">
        <v>12</v>
      </c>
      <c r="E65" s="306" t="s">
        <v>324</v>
      </c>
      <c r="F65" s="159">
        <v>-100</v>
      </c>
      <c r="G65" s="318">
        <v>453243</v>
      </c>
      <c r="H65" s="319">
        <v>452225</v>
      </c>
      <c r="I65" s="398">
        <f>G65-H65</f>
        <v>1018</v>
      </c>
      <c r="J65" s="398">
        <f>$F65*I65</f>
        <v>-101800</v>
      </c>
      <c r="K65" s="398">
        <f>J65/1000000</f>
        <v>-0.1018</v>
      </c>
      <c r="L65" s="318">
        <v>86242</v>
      </c>
      <c r="M65" s="319">
        <v>86244</v>
      </c>
      <c r="N65" s="264">
        <f>L65-M65</f>
        <v>-2</v>
      </c>
      <c r="O65" s="264">
        <f>$F65*N65</f>
        <v>200</v>
      </c>
      <c r="P65" s="264">
        <f>O65/1000000</f>
        <v>0.0002</v>
      </c>
      <c r="Q65" s="440"/>
      <c r="R65" s="87"/>
      <c r="S65" s="87"/>
      <c r="T65" s="87"/>
    </row>
    <row r="66" spans="1:20" ht="15.75" customHeight="1">
      <c r="A66" s="152">
        <v>2</v>
      </c>
      <c r="B66" s="153" t="s">
        <v>417</v>
      </c>
      <c r="C66" s="154">
        <v>5128400</v>
      </c>
      <c r="D66" s="325" t="s">
        <v>12</v>
      </c>
      <c r="E66" s="306" t="s">
        <v>324</v>
      </c>
      <c r="F66" s="159">
        <v>-1000</v>
      </c>
      <c r="G66" s="318">
        <v>3372</v>
      </c>
      <c r="H66" s="319">
        <v>3745</v>
      </c>
      <c r="I66" s="264">
        <f>G66-H66</f>
        <v>-373</v>
      </c>
      <c r="J66" s="264">
        <f>$F66*I66</f>
        <v>373000</v>
      </c>
      <c r="K66" s="264">
        <f>J66/1000000</f>
        <v>0.373</v>
      </c>
      <c r="L66" s="318">
        <v>1880</v>
      </c>
      <c r="M66" s="319">
        <v>1881</v>
      </c>
      <c r="N66" s="264">
        <f>L66-M66</f>
        <v>-1</v>
      </c>
      <c r="O66" s="264">
        <f>$F66*N66</f>
        <v>1000</v>
      </c>
      <c r="P66" s="264">
        <f>O66/1000000</f>
        <v>0.001</v>
      </c>
      <c r="Q66" s="440"/>
      <c r="R66" s="87"/>
      <c r="S66" s="87"/>
      <c r="T66" s="87"/>
    </row>
    <row r="67" spans="1:20" ht="15.75" customHeight="1">
      <c r="A67" s="485"/>
      <c r="B67" s="296" t="s">
        <v>339</v>
      </c>
      <c r="C67" s="313"/>
      <c r="D67" s="325"/>
      <c r="E67" s="306"/>
      <c r="F67" s="159"/>
      <c r="G67" s="318"/>
      <c r="H67" s="319"/>
      <c r="I67" s="156"/>
      <c r="J67" s="156"/>
      <c r="K67" s="156"/>
      <c r="L67" s="318"/>
      <c r="M67" s="319"/>
      <c r="N67" s="156"/>
      <c r="O67" s="156"/>
      <c r="P67" s="156"/>
      <c r="Q67" s="440"/>
      <c r="R67" s="87"/>
      <c r="S67" s="87"/>
      <c r="T67" s="87"/>
    </row>
    <row r="68" spans="1:20" ht="15.75" customHeight="1">
      <c r="A68" s="152">
        <v>3</v>
      </c>
      <c r="B68" s="153" t="s">
        <v>340</v>
      </c>
      <c r="C68" s="154">
        <v>4902555</v>
      </c>
      <c r="D68" s="325" t="s">
        <v>12</v>
      </c>
      <c r="E68" s="306" t="s">
        <v>324</v>
      </c>
      <c r="F68" s="159">
        <v>-75</v>
      </c>
      <c r="G68" s="318">
        <v>10810</v>
      </c>
      <c r="H68" s="319">
        <v>10809</v>
      </c>
      <c r="I68" s="264">
        <f>G68-H68</f>
        <v>1</v>
      </c>
      <c r="J68" s="264">
        <f>$F68*I68</f>
        <v>-75</v>
      </c>
      <c r="K68" s="264">
        <f>J68/1000000</f>
        <v>-7.5E-05</v>
      </c>
      <c r="L68" s="318">
        <v>23662</v>
      </c>
      <c r="M68" s="319">
        <v>23689</v>
      </c>
      <c r="N68" s="264">
        <f>L68-M68</f>
        <v>-27</v>
      </c>
      <c r="O68" s="264">
        <f>$F68*N68</f>
        <v>2025</v>
      </c>
      <c r="P68" s="264">
        <f>O68/1000000</f>
        <v>0.002025</v>
      </c>
      <c r="Q68" s="440"/>
      <c r="R68" s="87"/>
      <c r="S68" s="87"/>
      <c r="T68" s="87"/>
    </row>
    <row r="69" spans="1:23" s="459" customFormat="1" ht="15.75" customHeight="1" thickBot="1">
      <c r="A69" s="163">
        <v>4</v>
      </c>
      <c r="B69" s="423" t="s">
        <v>341</v>
      </c>
      <c r="C69" s="165">
        <v>4902581</v>
      </c>
      <c r="D69" s="737" t="s">
        <v>12</v>
      </c>
      <c r="E69" s="166" t="s">
        <v>324</v>
      </c>
      <c r="F69" s="171">
        <v>-100</v>
      </c>
      <c r="G69" s="813">
        <v>5310</v>
      </c>
      <c r="H69" s="814">
        <v>5309</v>
      </c>
      <c r="I69" s="815">
        <f>G69-H69</f>
        <v>1</v>
      </c>
      <c r="J69" s="815">
        <f>$F69*I69</f>
        <v>-100</v>
      </c>
      <c r="K69" s="815">
        <f>J69/1000000</f>
        <v>-0.0001</v>
      </c>
      <c r="L69" s="813">
        <v>16733</v>
      </c>
      <c r="M69" s="814">
        <v>16656</v>
      </c>
      <c r="N69" s="815">
        <f>L69-M69</f>
        <v>77</v>
      </c>
      <c r="O69" s="815">
        <f>$F69*N69</f>
        <v>-7700</v>
      </c>
      <c r="P69" s="815">
        <f>O69/1000000</f>
        <v>-0.0077</v>
      </c>
      <c r="Q69" s="738"/>
      <c r="R69" s="248"/>
      <c r="S69" s="248"/>
      <c r="T69" s="248"/>
      <c r="U69" s="462"/>
      <c r="V69" s="462"/>
      <c r="W69" s="462"/>
    </row>
    <row r="70" spans="1:20" ht="15.75" customHeight="1" thickTop="1">
      <c r="A70" s="476"/>
      <c r="B70" s="476"/>
      <c r="C70" s="476"/>
      <c r="D70" s="476"/>
      <c r="E70" s="476"/>
      <c r="F70" s="476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87"/>
      <c r="R70" s="87"/>
      <c r="S70" s="87"/>
      <c r="T70" s="87"/>
    </row>
    <row r="71" spans="1:20" ht="15.75" customHeight="1">
      <c r="A71" s="476"/>
      <c r="B71" s="476"/>
      <c r="C71" s="476"/>
      <c r="D71" s="476"/>
      <c r="E71" s="476"/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87"/>
      <c r="R71" s="87"/>
      <c r="S71" s="87"/>
      <c r="T71" s="87"/>
    </row>
    <row r="72" spans="1:16" ht="25.5" customHeight="1">
      <c r="A72" s="169" t="s">
        <v>316</v>
      </c>
      <c r="B72" s="467"/>
      <c r="C72" s="74"/>
      <c r="D72" s="467"/>
      <c r="E72" s="467"/>
      <c r="F72" s="467"/>
      <c r="G72" s="467"/>
      <c r="H72" s="467"/>
      <c r="I72" s="467"/>
      <c r="J72" s="467"/>
      <c r="K72" s="581">
        <f>SUM(K9:K60)+SUM(K65:K71)-K32</f>
        <v>-6.188328599999998</v>
      </c>
      <c r="L72" s="582"/>
      <c r="M72" s="582"/>
      <c r="N72" s="582"/>
      <c r="O72" s="582"/>
      <c r="P72" s="581">
        <f>SUM(P9:P60)+SUM(P65:P71)-P32</f>
        <v>-0.7812316599999996</v>
      </c>
    </row>
    <row r="73" spans="1:16" ht="12.75">
      <c r="A73" s="467"/>
      <c r="B73" s="467"/>
      <c r="C73" s="467"/>
      <c r="D73" s="467"/>
      <c r="E73" s="467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</row>
    <row r="74" spans="1:16" ht="9.75" customHeight="1">
      <c r="A74" s="467"/>
      <c r="B74" s="467"/>
      <c r="C74" s="467"/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7"/>
      <c r="P74" s="467"/>
    </row>
    <row r="75" spans="1:16" ht="12.75" hidden="1">
      <c r="A75" s="467"/>
      <c r="B75" s="467"/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</row>
    <row r="76" spans="1:16" ht="23.25" customHeight="1" thickBot="1">
      <c r="A76" s="467"/>
      <c r="B76" s="467"/>
      <c r="C76" s="583"/>
      <c r="D76" s="467"/>
      <c r="E76" s="467"/>
      <c r="F76" s="467"/>
      <c r="G76" s="467"/>
      <c r="H76" s="467"/>
      <c r="I76" s="467"/>
      <c r="J76" s="584"/>
      <c r="K76" s="529" t="s">
        <v>317</v>
      </c>
      <c r="L76" s="467"/>
      <c r="M76" s="467"/>
      <c r="N76" s="467"/>
      <c r="O76" s="467"/>
      <c r="P76" s="529" t="s">
        <v>318</v>
      </c>
    </row>
    <row r="77" spans="1:17" ht="20.25">
      <c r="A77" s="585"/>
      <c r="B77" s="586"/>
      <c r="C77" s="169"/>
      <c r="D77" s="517"/>
      <c r="E77" s="517"/>
      <c r="F77" s="517"/>
      <c r="G77" s="517"/>
      <c r="H77" s="517"/>
      <c r="I77" s="517"/>
      <c r="J77" s="587"/>
      <c r="K77" s="586"/>
      <c r="L77" s="586"/>
      <c r="M77" s="586"/>
      <c r="N77" s="586"/>
      <c r="O77" s="586"/>
      <c r="P77" s="586"/>
      <c r="Q77" s="518"/>
    </row>
    <row r="78" spans="1:17" ht="20.25">
      <c r="A78" s="234"/>
      <c r="B78" s="169" t="s">
        <v>314</v>
      </c>
      <c r="C78" s="169"/>
      <c r="D78" s="588"/>
      <c r="E78" s="588"/>
      <c r="F78" s="588"/>
      <c r="G78" s="588"/>
      <c r="H78" s="588"/>
      <c r="I78" s="588"/>
      <c r="J78" s="588"/>
      <c r="K78" s="589">
        <f>K72</f>
        <v>-6.188328599999998</v>
      </c>
      <c r="L78" s="590"/>
      <c r="M78" s="590"/>
      <c r="N78" s="590"/>
      <c r="O78" s="590"/>
      <c r="P78" s="589">
        <f>P72</f>
        <v>-0.7812316599999996</v>
      </c>
      <c r="Q78" s="519"/>
    </row>
    <row r="79" spans="1:17" ht="20.25">
      <c r="A79" s="234"/>
      <c r="B79" s="169"/>
      <c r="C79" s="169"/>
      <c r="D79" s="588"/>
      <c r="E79" s="588"/>
      <c r="F79" s="588"/>
      <c r="G79" s="588"/>
      <c r="H79" s="588"/>
      <c r="I79" s="591"/>
      <c r="J79" s="55"/>
      <c r="K79" s="576"/>
      <c r="L79" s="576"/>
      <c r="M79" s="576"/>
      <c r="N79" s="576"/>
      <c r="O79" s="576"/>
      <c r="P79" s="576"/>
      <c r="Q79" s="519"/>
    </row>
    <row r="80" spans="1:17" ht="20.25">
      <c r="A80" s="234"/>
      <c r="B80" s="169" t="s">
        <v>307</v>
      </c>
      <c r="C80" s="169"/>
      <c r="D80" s="588"/>
      <c r="E80" s="588"/>
      <c r="F80" s="588"/>
      <c r="G80" s="588"/>
      <c r="H80" s="588"/>
      <c r="I80" s="588"/>
      <c r="J80" s="588"/>
      <c r="K80" s="589">
        <f>'STEPPED UP GENCO'!K44</f>
        <v>-0.9349316222037001</v>
      </c>
      <c r="L80" s="589"/>
      <c r="M80" s="589"/>
      <c r="N80" s="589"/>
      <c r="O80" s="589"/>
      <c r="P80" s="589">
        <f>'STEPPED UP GENCO'!P44</f>
        <v>-0.0074710365760799965</v>
      </c>
      <c r="Q80" s="519"/>
    </row>
    <row r="81" spans="1:17" ht="20.25">
      <c r="A81" s="234"/>
      <c r="B81" s="169"/>
      <c r="C81" s="169"/>
      <c r="D81" s="592"/>
      <c r="E81" s="592"/>
      <c r="F81" s="592"/>
      <c r="G81" s="592"/>
      <c r="H81" s="592"/>
      <c r="I81" s="593"/>
      <c r="J81" s="594"/>
      <c r="K81" s="459"/>
      <c r="L81" s="459"/>
      <c r="M81" s="459"/>
      <c r="N81" s="459"/>
      <c r="O81" s="459"/>
      <c r="P81" s="459"/>
      <c r="Q81" s="519"/>
    </row>
    <row r="82" spans="1:17" ht="20.25">
      <c r="A82" s="234"/>
      <c r="B82" s="169" t="s">
        <v>315</v>
      </c>
      <c r="C82" s="169"/>
      <c r="D82" s="459"/>
      <c r="E82" s="459"/>
      <c r="F82" s="459"/>
      <c r="G82" s="459"/>
      <c r="H82" s="459"/>
      <c r="I82" s="459"/>
      <c r="J82" s="459"/>
      <c r="K82" s="277">
        <f>SUM(K78:K81)</f>
        <v>-7.123260222203698</v>
      </c>
      <c r="L82" s="459"/>
      <c r="M82" s="459"/>
      <c r="N82" s="459"/>
      <c r="O82" s="459"/>
      <c r="P82" s="595">
        <f>SUM(P78:P81)</f>
        <v>-0.7887026965760795</v>
      </c>
      <c r="Q82" s="519"/>
    </row>
    <row r="83" spans="1:17" ht="20.25">
      <c r="A83" s="543"/>
      <c r="B83" s="459"/>
      <c r="C83" s="169"/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519"/>
    </row>
    <row r="84" spans="1:17" ht="13.5" thickBot="1">
      <c r="A84" s="544"/>
      <c r="B84" s="520"/>
      <c r="C84" s="520"/>
      <c r="D84" s="520"/>
      <c r="E84" s="520"/>
      <c r="F84" s="520"/>
      <c r="G84" s="520"/>
      <c r="H84" s="520"/>
      <c r="I84" s="520"/>
      <c r="J84" s="520"/>
      <c r="K84" s="520"/>
      <c r="L84" s="520"/>
      <c r="M84" s="520"/>
      <c r="N84" s="520"/>
      <c r="O84" s="520"/>
      <c r="P84" s="520"/>
      <c r="Q84" s="521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70" zoomScaleNormal="70" zoomScaleSheetLayoutView="70" zoomScalePageLayoutView="0" workbookViewId="0" topLeftCell="A19">
      <selection activeCell="G12" sqref="G12"/>
    </sheetView>
  </sheetViews>
  <sheetFormatPr defaultColWidth="9.140625" defaultRowHeight="12.75"/>
  <cols>
    <col min="1" max="1" width="4.7109375" style="425" customWidth="1"/>
    <col min="2" max="2" width="26.7109375" style="425" customWidth="1"/>
    <col min="3" max="3" width="18.57421875" style="425" customWidth="1"/>
    <col min="4" max="4" width="12.8515625" style="425" customWidth="1"/>
    <col min="5" max="5" width="22.140625" style="425" customWidth="1"/>
    <col min="6" max="6" width="14.421875" style="425" customWidth="1"/>
    <col min="7" max="7" width="15.57421875" style="425" customWidth="1"/>
    <col min="8" max="8" width="15.28125" style="425" customWidth="1"/>
    <col min="9" max="9" width="15.00390625" style="425" customWidth="1"/>
    <col min="10" max="10" width="16.7109375" style="425" customWidth="1"/>
    <col min="11" max="11" width="16.57421875" style="425" customWidth="1"/>
    <col min="12" max="12" width="17.140625" style="425" customWidth="1"/>
    <col min="13" max="13" width="14.7109375" style="425" customWidth="1"/>
    <col min="14" max="14" width="15.7109375" style="425" customWidth="1"/>
    <col min="15" max="15" width="18.28125" style="425" customWidth="1"/>
    <col min="16" max="16" width="17.140625" style="425" customWidth="1"/>
    <col min="17" max="17" width="22.00390625" style="425" customWidth="1"/>
    <col min="18" max="16384" width="9.140625" style="425" customWidth="1"/>
  </cols>
  <sheetData>
    <row r="1" ht="26.25" customHeight="1">
      <c r="A1" s="1" t="s">
        <v>217</v>
      </c>
    </row>
    <row r="2" spans="1:17" ht="23.25" customHeight="1">
      <c r="A2" s="2" t="s">
        <v>218</v>
      </c>
      <c r="P2" s="596" t="str">
        <f>NDPL!Q1</f>
        <v>DECEMBER-2020</v>
      </c>
      <c r="Q2" s="596"/>
    </row>
    <row r="3" ht="23.25">
      <c r="A3" s="175" t="s">
        <v>198</v>
      </c>
    </row>
    <row r="4" spans="1:16" ht="24" thickBot="1">
      <c r="A4" s="3"/>
      <c r="G4" s="459"/>
      <c r="H4" s="459"/>
      <c r="I4" s="44" t="s">
        <v>373</v>
      </c>
      <c r="J4" s="459"/>
      <c r="K4" s="459"/>
      <c r="L4" s="459"/>
      <c r="M4" s="459"/>
      <c r="N4" s="44" t="s">
        <v>374</v>
      </c>
      <c r="O4" s="459"/>
      <c r="P4" s="459"/>
    </row>
    <row r="5" spans="1:17" ht="51.7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31/12/2020</v>
      </c>
      <c r="H5" s="479" t="str">
        <f>NDPL!H5</f>
        <v>INTIAL READING 01/12/2020</v>
      </c>
      <c r="I5" s="479" t="s">
        <v>4</v>
      </c>
      <c r="J5" s="479" t="s">
        <v>5</v>
      </c>
      <c r="K5" s="479" t="s">
        <v>6</v>
      </c>
      <c r="L5" s="477" t="str">
        <f>NDPL!G5</f>
        <v>FINAL READING 31/12/2020</v>
      </c>
      <c r="M5" s="479" t="str">
        <f>NDPL!H5</f>
        <v>INTIAL READING 01/12/2020</v>
      </c>
      <c r="N5" s="479" t="s">
        <v>4</v>
      </c>
      <c r="O5" s="479" t="s">
        <v>5</v>
      </c>
      <c r="P5" s="479" t="s">
        <v>6</v>
      </c>
      <c r="Q5" s="480" t="s">
        <v>287</v>
      </c>
    </row>
    <row r="6" ht="14.25" thickBot="1" thickTop="1"/>
    <row r="7" spans="1:17" ht="24" customHeight="1" thickTop="1">
      <c r="A7" s="389" t="s">
        <v>212</v>
      </c>
      <c r="B7" s="56"/>
      <c r="C7" s="57"/>
      <c r="D7" s="57"/>
      <c r="E7" s="57"/>
      <c r="F7" s="57"/>
      <c r="G7" s="575"/>
      <c r="H7" s="573"/>
      <c r="I7" s="573"/>
      <c r="J7" s="573"/>
      <c r="K7" s="597"/>
      <c r="L7" s="598"/>
      <c r="M7" s="469"/>
      <c r="N7" s="573"/>
      <c r="O7" s="573"/>
      <c r="P7" s="599"/>
      <c r="Q7" s="506"/>
    </row>
    <row r="8" spans="1:17" ht="24" customHeight="1">
      <c r="A8" s="600" t="s">
        <v>199</v>
      </c>
      <c r="B8" s="84"/>
      <c r="C8" s="84"/>
      <c r="D8" s="84"/>
      <c r="E8" s="84"/>
      <c r="F8" s="84"/>
      <c r="G8" s="98"/>
      <c r="H8" s="576"/>
      <c r="I8" s="374"/>
      <c r="J8" s="374"/>
      <c r="K8" s="601"/>
      <c r="L8" s="375"/>
      <c r="M8" s="374"/>
      <c r="N8" s="374"/>
      <c r="O8" s="374"/>
      <c r="P8" s="602"/>
      <c r="Q8" s="429"/>
    </row>
    <row r="9" spans="1:17" ht="24" customHeight="1">
      <c r="A9" s="603" t="s">
        <v>200</v>
      </c>
      <c r="B9" s="84"/>
      <c r="C9" s="84"/>
      <c r="D9" s="84"/>
      <c r="E9" s="84"/>
      <c r="F9" s="84"/>
      <c r="G9" s="98"/>
      <c r="H9" s="576"/>
      <c r="I9" s="374"/>
      <c r="J9" s="374"/>
      <c r="K9" s="601"/>
      <c r="L9" s="375"/>
      <c r="M9" s="374"/>
      <c r="N9" s="374"/>
      <c r="O9" s="374"/>
      <c r="P9" s="602"/>
      <c r="Q9" s="429"/>
    </row>
    <row r="10" spans="1:17" ht="24" customHeight="1">
      <c r="A10" s="254">
        <v>1</v>
      </c>
      <c r="B10" s="256" t="s">
        <v>214</v>
      </c>
      <c r="C10" s="388">
        <v>5128430</v>
      </c>
      <c r="D10" s="258" t="s">
        <v>12</v>
      </c>
      <c r="E10" s="257" t="s">
        <v>324</v>
      </c>
      <c r="F10" s="258">
        <v>200</v>
      </c>
      <c r="G10" s="318">
        <v>3783</v>
      </c>
      <c r="H10" s="319">
        <v>3318</v>
      </c>
      <c r="I10" s="301">
        <f>G10-H10</f>
        <v>465</v>
      </c>
      <c r="J10" s="301">
        <f>$F10*I10</f>
        <v>93000</v>
      </c>
      <c r="K10" s="301">
        <f>J10/1000000</f>
        <v>0.093</v>
      </c>
      <c r="L10" s="318">
        <v>65228</v>
      </c>
      <c r="M10" s="319">
        <v>65232</v>
      </c>
      <c r="N10" s="301">
        <f>L10-M10</f>
        <v>-4</v>
      </c>
      <c r="O10" s="301">
        <f>$F10*N10</f>
        <v>-800</v>
      </c>
      <c r="P10" s="301">
        <f>O10/1000000</f>
        <v>-0.0008</v>
      </c>
      <c r="Q10" s="429"/>
    </row>
    <row r="11" spans="1:17" ht="24" customHeight="1">
      <c r="A11" s="254">
        <v>2</v>
      </c>
      <c r="B11" s="256" t="s">
        <v>215</v>
      </c>
      <c r="C11" s="388">
        <v>4864819</v>
      </c>
      <c r="D11" s="258" t="s">
        <v>12</v>
      </c>
      <c r="E11" s="257" t="s">
        <v>324</v>
      </c>
      <c r="F11" s="258">
        <v>160</v>
      </c>
      <c r="G11" s="318">
        <v>1000261</v>
      </c>
      <c r="H11" s="319">
        <v>999738</v>
      </c>
      <c r="I11" s="301">
        <f aca="true" t="shared" si="0" ref="I11:I31">G11-H11</f>
        <v>523</v>
      </c>
      <c r="J11" s="301">
        <f aca="true" t="shared" si="1" ref="J11:J31">$F11*I11</f>
        <v>83680</v>
      </c>
      <c r="K11" s="301">
        <f aca="true" t="shared" si="2" ref="K11:K31">J11/1000000</f>
        <v>0.08368</v>
      </c>
      <c r="L11" s="318">
        <v>23185</v>
      </c>
      <c r="M11" s="319">
        <v>22952</v>
      </c>
      <c r="N11" s="301">
        <f aca="true" t="shared" si="3" ref="N11:N31">L11-M11</f>
        <v>233</v>
      </c>
      <c r="O11" s="301">
        <f aca="true" t="shared" si="4" ref="O11:O31">$F11*N11</f>
        <v>37280</v>
      </c>
      <c r="P11" s="301">
        <f aca="true" t="shared" si="5" ref="P11:P31">O11/1000000</f>
        <v>0.03728</v>
      </c>
      <c r="Q11" s="429"/>
    </row>
    <row r="12" spans="1:17" ht="24" customHeight="1">
      <c r="A12" s="254">
        <v>3</v>
      </c>
      <c r="B12" s="256" t="s">
        <v>201</v>
      </c>
      <c r="C12" s="388">
        <v>4864846</v>
      </c>
      <c r="D12" s="258" t="s">
        <v>12</v>
      </c>
      <c r="E12" s="257" t="s">
        <v>324</v>
      </c>
      <c r="F12" s="258">
        <v>1000</v>
      </c>
      <c r="G12" s="318">
        <v>4544</v>
      </c>
      <c r="H12" s="319">
        <v>4486</v>
      </c>
      <c r="I12" s="301">
        <f t="shared" si="0"/>
        <v>58</v>
      </c>
      <c r="J12" s="301">
        <f t="shared" si="1"/>
        <v>58000</v>
      </c>
      <c r="K12" s="301">
        <f t="shared" si="2"/>
        <v>0.058</v>
      </c>
      <c r="L12" s="318">
        <v>58278</v>
      </c>
      <c r="M12" s="319">
        <v>58277</v>
      </c>
      <c r="N12" s="301">
        <f t="shared" si="3"/>
        <v>1</v>
      </c>
      <c r="O12" s="301">
        <f t="shared" si="4"/>
        <v>1000</v>
      </c>
      <c r="P12" s="301">
        <f t="shared" si="5"/>
        <v>0.001</v>
      </c>
      <c r="Q12" s="429"/>
    </row>
    <row r="13" spans="1:17" ht="24" customHeight="1">
      <c r="A13" s="254">
        <v>4</v>
      </c>
      <c r="B13" s="256" t="s">
        <v>202</v>
      </c>
      <c r="C13" s="388">
        <v>4864918</v>
      </c>
      <c r="D13" s="258" t="s">
        <v>12</v>
      </c>
      <c r="E13" s="257" t="s">
        <v>324</v>
      </c>
      <c r="F13" s="258">
        <v>400</v>
      </c>
      <c r="G13" s="318">
        <v>280</v>
      </c>
      <c r="H13" s="319">
        <v>275</v>
      </c>
      <c r="I13" s="301">
        <f t="shared" si="0"/>
        <v>5</v>
      </c>
      <c r="J13" s="301">
        <f t="shared" si="1"/>
        <v>2000</v>
      </c>
      <c r="K13" s="301">
        <f t="shared" si="2"/>
        <v>0.002</v>
      </c>
      <c r="L13" s="318">
        <v>18328</v>
      </c>
      <c r="M13" s="319">
        <v>18152</v>
      </c>
      <c r="N13" s="301">
        <f t="shared" si="3"/>
        <v>176</v>
      </c>
      <c r="O13" s="301">
        <f t="shared" si="4"/>
        <v>70400</v>
      </c>
      <c r="P13" s="301">
        <f t="shared" si="5"/>
        <v>0.0704</v>
      </c>
      <c r="Q13" s="429"/>
    </row>
    <row r="14" spans="1:17" ht="24" customHeight="1">
      <c r="A14" s="254">
        <v>5</v>
      </c>
      <c r="B14" s="256" t="s">
        <v>382</v>
      </c>
      <c r="C14" s="388">
        <v>4864894</v>
      </c>
      <c r="D14" s="258" t="s">
        <v>12</v>
      </c>
      <c r="E14" s="257" t="s">
        <v>324</v>
      </c>
      <c r="F14" s="258">
        <v>800</v>
      </c>
      <c r="G14" s="318">
        <v>999735</v>
      </c>
      <c r="H14" s="319">
        <v>999699</v>
      </c>
      <c r="I14" s="301">
        <f t="shared" si="0"/>
        <v>36</v>
      </c>
      <c r="J14" s="301">
        <f t="shared" si="1"/>
        <v>28800</v>
      </c>
      <c r="K14" s="301">
        <f t="shared" si="2"/>
        <v>0.0288</v>
      </c>
      <c r="L14" s="318">
        <v>704</v>
      </c>
      <c r="M14" s="319">
        <v>705</v>
      </c>
      <c r="N14" s="301">
        <f t="shared" si="3"/>
        <v>-1</v>
      </c>
      <c r="O14" s="301">
        <f t="shared" si="4"/>
        <v>-800</v>
      </c>
      <c r="P14" s="301">
        <f t="shared" si="5"/>
        <v>-0.0008</v>
      </c>
      <c r="Q14" s="429"/>
    </row>
    <row r="15" spans="1:17" ht="24" customHeight="1">
      <c r="A15" s="254">
        <v>6</v>
      </c>
      <c r="B15" s="256" t="s">
        <v>381</v>
      </c>
      <c r="C15" s="388">
        <v>5128425</v>
      </c>
      <c r="D15" s="258" t="s">
        <v>12</v>
      </c>
      <c r="E15" s="257" t="s">
        <v>324</v>
      </c>
      <c r="F15" s="258">
        <v>400</v>
      </c>
      <c r="G15" s="318">
        <v>2020</v>
      </c>
      <c r="H15" s="319">
        <v>1959</v>
      </c>
      <c r="I15" s="301">
        <f t="shared" si="0"/>
        <v>61</v>
      </c>
      <c r="J15" s="301">
        <f t="shared" si="1"/>
        <v>24400</v>
      </c>
      <c r="K15" s="301">
        <f t="shared" si="2"/>
        <v>0.0244</v>
      </c>
      <c r="L15" s="318">
        <v>5365</v>
      </c>
      <c r="M15" s="319">
        <v>5365</v>
      </c>
      <c r="N15" s="301">
        <f t="shared" si="3"/>
        <v>0</v>
      </c>
      <c r="O15" s="301">
        <f t="shared" si="4"/>
        <v>0</v>
      </c>
      <c r="P15" s="301">
        <f t="shared" si="5"/>
        <v>0</v>
      </c>
      <c r="Q15" s="429"/>
    </row>
    <row r="16" spans="1:17" ht="24" customHeight="1">
      <c r="A16" s="604" t="s">
        <v>203</v>
      </c>
      <c r="B16" s="256"/>
      <c r="C16" s="388"/>
      <c r="D16" s="258"/>
      <c r="E16" s="256"/>
      <c r="F16" s="258"/>
      <c r="G16" s="318"/>
      <c r="H16" s="319"/>
      <c r="I16" s="301"/>
      <c r="J16" s="301"/>
      <c r="K16" s="301"/>
      <c r="L16" s="318"/>
      <c r="M16" s="319"/>
      <c r="N16" s="301"/>
      <c r="O16" s="301"/>
      <c r="P16" s="301"/>
      <c r="Q16" s="429"/>
    </row>
    <row r="17" spans="1:17" ht="24" customHeight="1">
      <c r="A17" s="254">
        <v>7</v>
      </c>
      <c r="B17" s="256" t="s">
        <v>216</v>
      </c>
      <c r="C17" s="388">
        <v>4864804</v>
      </c>
      <c r="D17" s="258" t="s">
        <v>12</v>
      </c>
      <c r="E17" s="257" t="s">
        <v>324</v>
      </c>
      <c r="F17" s="258">
        <v>200</v>
      </c>
      <c r="G17" s="318">
        <v>994312</v>
      </c>
      <c r="H17" s="319">
        <v>994312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8">
        <v>4403</v>
      </c>
      <c r="M17" s="319">
        <v>4403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9"/>
    </row>
    <row r="18" spans="1:17" ht="24" customHeight="1">
      <c r="A18" s="254">
        <v>8</v>
      </c>
      <c r="B18" s="256" t="s">
        <v>215</v>
      </c>
      <c r="C18" s="388">
        <v>4864845</v>
      </c>
      <c r="D18" s="258" t="s">
        <v>12</v>
      </c>
      <c r="E18" s="257" t="s">
        <v>324</v>
      </c>
      <c r="F18" s="258">
        <v>1000</v>
      </c>
      <c r="G18" s="318">
        <v>1309</v>
      </c>
      <c r="H18" s="319">
        <v>1332</v>
      </c>
      <c r="I18" s="301">
        <f t="shared" si="0"/>
        <v>-23</v>
      </c>
      <c r="J18" s="301">
        <f t="shared" si="1"/>
        <v>-23000</v>
      </c>
      <c r="K18" s="301">
        <f t="shared" si="2"/>
        <v>-0.023</v>
      </c>
      <c r="L18" s="318">
        <v>999105</v>
      </c>
      <c r="M18" s="319">
        <v>999099</v>
      </c>
      <c r="N18" s="301">
        <f t="shared" si="3"/>
        <v>6</v>
      </c>
      <c r="O18" s="301">
        <f t="shared" si="4"/>
        <v>6000</v>
      </c>
      <c r="P18" s="301">
        <f t="shared" si="5"/>
        <v>0.006</v>
      </c>
      <c r="Q18" s="429"/>
    </row>
    <row r="19" spans="1:17" ht="24" customHeight="1">
      <c r="A19" s="254"/>
      <c r="B19" s="256"/>
      <c r="C19" s="388"/>
      <c r="D19" s="258"/>
      <c r="E19" s="257"/>
      <c r="F19" s="258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24" customHeight="1">
      <c r="A20" s="255"/>
      <c r="B20" s="605" t="s">
        <v>211</v>
      </c>
      <c r="C20" s="606"/>
      <c r="D20" s="258"/>
      <c r="E20" s="256"/>
      <c r="F20" s="272"/>
      <c r="G20" s="318"/>
      <c r="H20" s="319"/>
      <c r="I20" s="301"/>
      <c r="J20" s="301"/>
      <c r="K20" s="552">
        <f>SUM(K10:K18)</f>
        <v>0.26687999999999995</v>
      </c>
      <c r="L20" s="318"/>
      <c r="M20" s="319"/>
      <c r="N20" s="301"/>
      <c r="O20" s="301"/>
      <c r="P20" s="552">
        <f>SUM(P10:P19)</f>
        <v>0.11308000000000001</v>
      </c>
      <c r="Q20" s="429"/>
    </row>
    <row r="21" spans="1:17" ht="24" customHeight="1">
      <c r="A21" s="255"/>
      <c r="B21" s="145"/>
      <c r="C21" s="606"/>
      <c r="D21" s="258"/>
      <c r="E21" s="256"/>
      <c r="F21" s="272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24" customHeight="1">
      <c r="A22" s="604" t="s">
        <v>204</v>
      </c>
      <c r="B22" s="84"/>
      <c r="C22" s="608"/>
      <c r="D22" s="272"/>
      <c r="E22" s="84"/>
      <c r="F22" s="272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24" customHeight="1">
      <c r="A23" s="255"/>
      <c r="B23" s="84"/>
      <c r="C23" s="608"/>
      <c r="D23" s="272"/>
      <c r="E23" s="84"/>
      <c r="F23" s="272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9"/>
    </row>
    <row r="24" spans="1:17" ht="24" customHeight="1">
      <c r="A24" s="254">
        <v>9</v>
      </c>
      <c r="B24" s="84" t="s">
        <v>205</v>
      </c>
      <c r="C24" s="388">
        <v>4865065</v>
      </c>
      <c r="D24" s="272" t="s">
        <v>12</v>
      </c>
      <c r="E24" s="257" t="s">
        <v>324</v>
      </c>
      <c r="F24" s="258">
        <v>100</v>
      </c>
      <c r="G24" s="263">
        <v>3437</v>
      </c>
      <c r="H24" s="264">
        <v>3437</v>
      </c>
      <c r="I24" s="301">
        <f>G24-H24</f>
        <v>0</v>
      </c>
      <c r="J24" s="301">
        <f>$F24*I24</f>
        <v>0</v>
      </c>
      <c r="K24" s="301">
        <f>J24/1000000</f>
        <v>0</v>
      </c>
      <c r="L24" s="263">
        <v>34489</v>
      </c>
      <c r="M24" s="264">
        <v>34489</v>
      </c>
      <c r="N24" s="301">
        <f>L24-M24</f>
        <v>0</v>
      </c>
      <c r="O24" s="301">
        <f>$F24*N24</f>
        <v>0</v>
      </c>
      <c r="P24" s="301">
        <f>O24/1000000</f>
        <v>0</v>
      </c>
      <c r="Q24" s="429"/>
    </row>
    <row r="25" spans="1:17" ht="24" customHeight="1">
      <c r="A25" s="254">
        <v>10</v>
      </c>
      <c r="B25" s="84" t="s">
        <v>206</v>
      </c>
      <c r="C25" s="388">
        <v>4865082</v>
      </c>
      <c r="D25" s="272" t="s">
        <v>12</v>
      </c>
      <c r="E25" s="257" t="s">
        <v>324</v>
      </c>
      <c r="F25" s="258">
        <v>50</v>
      </c>
      <c r="G25" s="318">
        <v>19189</v>
      </c>
      <c r="H25" s="319">
        <v>19258</v>
      </c>
      <c r="I25" s="301">
        <f t="shared" si="0"/>
        <v>-69</v>
      </c>
      <c r="J25" s="301">
        <f t="shared" si="1"/>
        <v>-3450</v>
      </c>
      <c r="K25" s="301">
        <f t="shared" si="2"/>
        <v>-0.00345</v>
      </c>
      <c r="L25" s="318">
        <v>17527</v>
      </c>
      <c r="M25" s="319">
        <v>17329</v>
      </c>
      <c r="N25" s="301">
        <f t="shared" si="3"/>
        <v>198</v>
      </c>
      <c r="O25" s="301">
        <f t="shared" si="4"/>
        <v>9900</v>
      </c>
      <c r="P25" s="301">
        <f t="shared" si="5"/>
        <v>0.0099</v>
      </c>
      <c r="Q25" s="429"/>
    </row>
    <row r="26" spans="1:17" ht="24" customHeight="1">
      <c r="A26" s="254"/>
      <c r="B26" s="84"/>
      <c r="C26" s="388">
        <v>4902519</v>
      </c>
      <c r="D26" s="272" t="s">
        <v>12</v>
      </c>
      <c r="E26" s="257" t="s">
        <v>324</v>
      </c>
      <c r="F26" s="258">
        <v>37.5</v>
      </c>
      <c r="G26" s="318">
        <v>23</v>
      </c>
      <c r="H26" s="319">
        <v>0</v>
      </c>
      <c r="I26" s="301">
        <f>G26-H26</f>
        <v>23</v>
      </c>
      <c r="J26" s="301">
        <f>$F26*I26</f>
        <v>862.5</v>
      </c>
      <c r="K26" s="301">
        <f>J26/1000000</f>
        <v>0.0008625</v>
      </c>
      <c r="L26" s="318">
        <v>127</v>
      </c>
      <c r="M26" s="319">
        <v>0</v>
      </c>
      <c r="N26" s="301">
        <f>L26-M26</f>
        <v>127</v>
      </c>
      <c r="O26" s="301">
        <f>$F26*N26</f>
        <v>4762.5</v>
      </c>
      <c r="P26" s="301">
        <f>O26/1000000</f>
        <v>0.0047625</v>
      </c>
      <c r="Q26" s="429" t="s">
        <v>476</v>
      </c>
    </row>
    <row r="27" spans="1:17" ht="24" customHeight="1">
      <c r="A27" s="254">
        <v>11</v>
      </c>
      <c r="B27" s="84" t="s">
        <v>207</v>
      </c>
      <c r="C27" s="388">
        <v>4902560</v>
      </c>
      <c r="D27" s="272" t="s">
        <v>12</v>
      </c>
      <c r="E27" s="257" t="s">
        <v>324</v>
      </c>
      <c r="F27" s="258">
        <v>37.5</v>
      </c>
      <c r="G27" s="318">
        <v>855</v>
      </c>
      <c r="H27" s="319">
        <v>855</v>
      </c>
      <c r="I27" s="301">
        <f t="shared" si="0"/>
        <v>0</v>
      </c>
      <c r="J27" s="301">
        <f t="shared" si="1"/>
        <v>0</v>
      </c>
      <c r="K27" s="301">
        <f t="shared" si="2"/>
        <v>0</v>
      </c>
      <c r="L27" s="318">
        <v>118</v>
      </c>
      <c r="M27" s="319">
        <v>118</v>
      </c>
      <c r="N27" s="301">
        <f t="shared" si="3"/>
        <v>0</v>
      </c>
      <c r="O27" s="301">
        <f t="shared" si="4"/>
        <v>0</v>
      </c>
      <c r="P27" s="301">
        <f t="shared" si="5"/>
        <v>0</v>
      </c>
      <c r="Q27" s="429"/>
    </row>
    <row r="28" spans="1:17" ht="24" customHeight="1">
      <c r="A28" s="254">
        <v>12</v>
      </c>
      <c r="B28" s="84" t="s">
        <v>208</v>
      </c>
      <c r="C28" s="388">
        <v>4902562</v>
      </c>
      <c r="D28" s="272" t="s">
        <v>12</v>
      </c>
      <c r="E28" s="257" t="s">
        <v>324</v>
      </c>
      <c r="F28" s="258">
        <v>75</v>
      </c>
      <c r="G28" s="318">
        <v>3599</v>
      </c>
      <c r="H28" s="319">
        <v>3558</v>
      </c>
      <c r="I28" s="301">
        <f t="shared" si="0"/>
        <v>41</v>
      </c>
      <c r="J28" s="301">
        <f t="shared" si="1"/>
        <v>3075</v>
      </c>
      <c r="K28" s="301">
        <f t="shared" si="2"/>
        <v>0.003075</v>
      </c>
      <c r="L28" s="318">
        <v>27997</v>
      </c>
      <c r="M28" s="319">
        <v>27773</v>
      </c>
      <c r="N28" s="301">
        <f t="shared" si="3"/>
        <v>224</v>
      </c>
      <c r="O28" s="301">
        <f t="shared" si="4"/>
        <v>16800</v>
      </c>
      <c r="P28" s="301">
        <f t="shared" si="5"/>
        <v>0.0168</v>
      </c>
      <c r="Q28" s="440"/>
    </row>
    <row r="29" spans="1:17" ht="19.5" customHeight="1">
      <c r="A29" s="254">
        <v>13</v>
      </c>
      <c r="B29" s="84" t="s">
        <v>208</v>
      </c>
      <c r="C29" s="468">
        <v>4902599</v>
      </c>
      <c r="D29" s="712" t="s">
        <v>12</v>
      </c>
      <c r="E29" s="257" t="s">
        <v>324</v>
      </c>
      <c r="F29" s="713">
        <v>1000</v>
      </c>
      <c r="G29" s="318">
        <v>7</v>
      </c>
      <c r="H29" s="319">
        <v>7</v>
      </c>
      <c r="I29" s="301">
        <f t="shared" si="0"/>
        <v>0</v>
      </c>
      <c r="J29" s="301">
        <f t="shared" si="1"/>
        <v>0</v>
      </c>
      <c r="K29" s="301">
        <f t="shared" si="2"/>
        <v>0</v>
      </c>
      <c r="L29" s="318">
        <v>105</v>
      </c>
      <c r="M29" s="319">
        <v>105</v>
      </c>
      <c r="N29" s="301">
        <f t="shared" si="3"/>
        <v>0</v>
      </c>
      <c r="O29" s="301">
        <f t="shared" si="4"/>
        <v>0</v>
      </c>
      <c r="P29" s="301">
        <f t="shared" si="5"/>
        <v>0</v>
      </c>
      <c r="Q29" s="444"/>
    </row>
    <row r="30" spans="1:17" ht="24" customHeight="1">
      <c r="A30" s="254">
        <v>14</v>
      </c>
      <c r="B30" s="84" t="s">
        <v>209</v>
      </c>
      <c r="C30" s="388">
        <v>4902552</v>
      </c>
      <c r="D30" s="272" t="s">
        <v>12</v>
      </c>
      <c r="E30" s="257" t="s">
        <v>324</v>
      </c>
      <c r="F30" s="714">
        <v>75</v>
      </c>
      <c r="G30" s="318">
        <v>767</v>
      </c>
      <c r="H30" s="319">
        <v>767</v>
      </c>
      <c r="I30" s="301">
        <f t="shared" si="0"/>
        <v>0</v>
      </c>
      <c r="J30" s="301">
        <f t="shared" si="1"/>
        <v>0</v>
      </c>
      <c r="K30" s="301">
        <f t="shared" si="2"/>
        <v>0</v>
      </c>
      <c r="L30" s="318">
        <v>1710</v>
      </c>
      <c r="M30" s="319">
        <v>1710</v>
      </c>
      <c r="N30" s="301">
        <f t="shared" si="3"/>
        <v>0</v>
      </c>
      <c r="O30" s="301">
        <f t="shared" si="4"/>
        <v>0</v>
      </c>
      <c r="P30" s="301">
        <f t="shared" si="5"/>
        <v>0</v>
      </c>
      <c r="Q30" s="429"/>
    </row>
    <row r="31" spans="1:17" ht="24" customHeight="1">
      <c r="A31" s="254">
        <v>15</v>
      </c>
      <c r="B31" s="84" t="s">
        <v>209</v>
      </c>
      <c r="C31" s="388">
        <v>4865075</v>
      </c>
      <c r="D31" s="272" t="s">
        <v>12</v>
      </c>
      <c r="E31" s="257" t="s">
        <v>324</v>
      </c>
      <c r="F31" s="258">
        <v>100</v>
      </c>
      <c r="G31" s="318">
        <v>10283</v>
      </c>
      <c r="H31" s="319">
        <v>10283</v>
      </c>
      <c r="I31" s="301">
        <f t="shared" si="0"/>
        <v>0</v>
      </c>
      <c r="J31" s="301">
        <f t="shared" si="1"/>
        <v>0</v>
      </c>
      <c r="K31" s="301">
        <f t="shared" si="2"/>
        <v>0</v>
      </c>
      <c r="L31" s="318">
        <v>4368</v>
      </c>
      <c r="M31" s="319">
        <v>4368</v>
      </c>
      <c r="N31" s="301">
        <f t="shared" si="3"/>
        <v>0</v>
      </c>
      <c r="O31" s="301">
        <f t="shared" si="4"/>
        <v>0</v>
      </c>
      <c r="P31" s="301">
        <f t="shared" si="5"/>
        <v>0</v>
      </c>
      <c r="Q31" s="439"/>
    </row>
    <row r="32" spans="1:17" ht="19.5" customHeight="1" thickBot="1">
      <c r="A32" s="68"/>
      <c r="B32" s="69"/>
      <c r="C32" s="70"/>
      <c r="D32" s="71"/>
      <c r="E32" s="72"/>
      <c r="F32" s="72"/>
      <c r="G32" s="73"/>
      <c r="H32" s="470"/>
      <c r="I32" s="470"/>
      <c r="J32" s="470"/>
      <c r="K32" s="609"/>
      <c r="L32" s="610"/>
      <c r="M32" s="470"/>
      <c r="N32" s="470"/>
      <c r="O32" s="470"/>
      <c r="P32" s="611"/>
      <c r="Q32" s="516"/>
    </row>
    <row r="33" spans="1:16" ht="13.5" thickTop="1">
      <c r="A33" s="67"/>
      <c r="B33" s="75"/>
      <c r="C33" s="59"/>
      <c r="D33" s="61"/>
      <c r="E33" s="60"/>
      <c r="F33" s="60"/>
      <c r="G33" s="76"/>
      <c r="H33" s="576"/>
      <c r="I33" s="374"/>
      <c r="J33" s="374"/>
      <c r="K33" s="601"/>
      <c r="L33" s="576"/>
      <c r="M33" s="576"/>
      <c r="N33" s="374"/>
      <c r="O33" s="374"/>
      <c r="P33" s="612"/>
    </row>
    <row r="34" spans="1:16" ht="12.75">
      <c r="A34" s="67"/>
      <c r="B34" s="75"/>
      <c r="C34" s="59"/>
      <c r="D34" s="61"/>
      <c r="E34" s="60"/>
      <c r="F34" s="60"/>
      <c r="G34" s="76"/>
      <c r="H34" s="576"/>
      <c r="I34" s="374"/>
      <c r="J34" s="374"/>
      <c r="K34" s="601"/>
      <c r="L34" s="576"/>
      <c r="M34" s="576"/>
      <c r="N34" s="374"/>
      <c r="O34" s="374"/>
      <c r="P34" s="612"/>
    </row>
    <row r="35" spans="1:16" ht="12.75">
      <c r="A35" s="576"/>
      <c r="B35" s="467"/>
      <c r="C35" s="467"/>
      <c r="D35" s="467"/>
      <c r="E35" s="467"/>
      <c r="F35" s="467"/>
      <c r="G35" s="467"/>
      <c r="H35" s="467"/>
      <c r="I35" s="467"/>
      <c r="J35" s="467"/>
      <c r="K35" s="613"/>
      <c r="L35" s="467"/>
      <c r="M35" s="467"/>
      <c r="N35" s="467"/>
      <c r="O35" s="467"/>
      <c r="P35" s="614"/>
    </row>
    <row r="36" spans="1:16" ht="20.25">
      <c r="A36" s="161"/>
      <c r="B36" s="605" t="s">
        <v>210</v>
      </c>
      <c r="C36" s="615"/>
      <c r="D36" s="615"/>
      <c r="E36" s="615"/>
      <c r="F36" s="615"/>
      <c r="G36" s="615"/>
      <c r="H36" s="615"/>
      <c r="I36" s="615"/>
      <c r="J36" s="615"/>
      <c r="K36" s="607">
        <f>SUM(K24:K32)</f>
        <v>0.0004875000000000001</v>
      </c>
      <c r="L36" s="616"/>
      <c r="M36" s="616"/>
      <c r="N36" s="616"/>
      <c r="O36" s="616"/>
      <c r="P36" s="607">
        <f>SUM(P24:P32)</f>
        <v>0.031462500000000004</v>
      </c>
    </row>
    <row r="37" spans="1:16" ht="20.25">
      <c r="A37" s="91"/>
      <c r="B37" s="605" t="s">
        <v>211</v>
      </c>
      <c r="C37" s="608"/>
      <c r="D37" s="608"/>
      <c r="E37" s="608"/>
      <c r="F37" s="608"/>
      <c r="G37" s="608"/>
      <c r="H37" s="608"/>
      <c r="I37" s="608"/>
      <c r="J37" s="608"/>
      <c r="K37" s="617">
        <f>K20</f>
        <v>0.26687999999999995</v>
      </c>
      <c r="L37" s="616"/>
      <c r="M37" s="616"/>
      <c r="N37" s="616"/>
      <c r="O37" s="616"/>
      <c r="P37" s="617">
        <f>P20</f>
        <v>0.11308000000000001</v>
      </c>
    </row>
    <row r="38" spans="1:16" ht="18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8"/>
      <c r="L38" s="619"/>
      <c r="M38" s="619"/>
      <c r="N38" s="619"/>
      <c r="O38" s="619"/>
      <c r="P38" s="620"/>
    </row>
    <row r="39" spans="1:16" ht="3" customHeight="1">
      <c r="A39" s="91"/>
      <c r="B39" s="84"/>
      <c r="C39" s="87"/>
      <c r="D39" s="87"/>
      <c r="E39" s="87"/>
      <c r="F39" s="87"/>
      <c r="G39" s="87"/>
      <c r="H39" s="87"/>
      <c r="I39" s="87"/>
      <c r="J39" s="87"/>
      <c r="K39" s="618"/>
      <c r="L39" s="619"/>
      <c r="M39" s="619"/>
      <c r="N39" s="619"/>
      <c r="O39" s="619"/>
      <c r="P39" s="620"/>
    </row>
    <row r="40" spans="1:16" ht="23.25">
      <c r="A40" s="91"/>
      <c r="B40" s="371" t="s">
        <v>213</v>
      </c>
      <c r="C40" s="621"/>
      <c r="D40" s="3"/>
      <c r="E40" s="3"/>
      <c r="F40" s="3"/>
      <c r="G40" s="3"/>
      <c r="H40" s="3"/>
      <c r="I40" s="3"/>
      <c r="J40" s="3"/>
      <c r="K40" s="622">
        <f>SUM(K36:K39)</f>
        <v>0.2673674999999999</v>
      </c>
      <c r="L40" s="623"/>
      <c r="M40" s="623"/>
      <c r="N40" s="623"/>
      <c r="O40" s="623"/>
      <c r="P40" s="624">
        <f>SUM(P36:P39)</f>
        <v>0.14454250000000002</v>
      </c>
    </row>
    <row r="41" ht="12.75">
      <c r="K41" s="625"/>
    </row>
    <row r="42" ht="13.5" thickBot="1">
      <c r="K42" s="625"/>
    </row>
    <row r="43" spans="1:17" ht="12.75">
      <c r="A43" s="522"/>
      <c r="B43" s="523"/>
      <c r="C43" s="523"/>
      <c r="D43" s="523"/>
      <c r="E43" s="523"/>
      <c r="F43" s="523"/>
      <c r="G43" s="523"/>
      <c r="H43" s="517"/>
      <c r="I43" s="517"/>
      <c r="J43" s="517"/>
      <c r="K43" s="517"/>
      <c r="L43" s="517"/>
      <c r="M43" s="517"/>
      <c r="N43" s="517"/>
      <c r="O43" s="517"/>
      <c r="P43" s="517"/>
      <c r="Q43" s="518"/>
    </row>
    <row r="44" spans="1:17" ht="23.25">
      <c r="A44" s="524" t="s">
        <v>305</v>
      </c>
      <c r="B44" s="525"/>
      <c r="C44" s="525"/>
      <c r="D44" s="525"/>
      <c r="E44" s="525"/>
      <c r="F44" s="525"/>
      <c r="G44" s="525"/>
      <c r="H44" s="459"/>
      <c r="I44" s="459"/>
      <c r="J44" s="459"/>
      <c r="K44" s="459"/>
      <c r="L44" s="459"/>
      <c r="M44" s="459"/>
      <c r="N44" s="459"/>
      <c r="O44" s="459"/>
      <c r="P44" s="459"/>
      <c r="Q44" s="519"/>
    </row>
    <row r="45" spans="1:17" ht="12.75">
      <c r="A45" s="526"/>
      <c r="B45" s="525"/>
      <c r="C45" s="525"/>
      <c r="D45" s="525"/>
      <c r="E45" s="525"/>
      <c r="F45" s="525"/>
      <c r="G45" s="525"/>
      <c r="H45" s="459"/>
      <c r="I45" s="459"/>
      <c r="J45" s="459"/>
      <c r="K45" s="459"/>
      <c r="L45" s="459"/>
      <c r="M45" s="459"/>
      <c r="N45" s="459"/>
      <c r="O45" s="459"/>
      <c r="P45" s="459"/>
      <c r="Q45" s="519"/>
    </row>
    <row r="46" spans="1:17" ht="18">
      <c r="A46" s="527"/>
      <c r="B46" s="528"/>
      <c r="C46" s="528"/>
      <c r="D46" s="528"/>
      <c r="E46" s="528"/>
      <c r="F46" s="528"/>
      <c r="G46" s="528"/>
      <c r="H46" s="459"/>
      <c r="I46" s="459"/>
      <c r="J46" s="515"/>
      <c r="K46" s="626" t="s">
        <v>317</v>
      </c>
      <c r="L46" s="459"/>
      <c r="M46" s="459"/>
      <c r="N46" s="459"/>
      <c r="O46" s="459"/>
      <c r="P46" s="627" t="s">
        <v>318</v>
      </c>
      <c r="Q46" s="519"/>
    </row>
    <row r="47" spans="1:17" ht="12.75">
      <c r="A47" s="530"/>
      <c r="B47" s="91"/>
      <c r="C47" s="91"/>
      <c r="D47" s="91"/>
      <c r="E47" s="91"/>
      <c r="F47" s="91"/>
      <c r="G47" s="91"/>
      <c r="H47" s="459"/>
      <c r="I47" s="459"/>
      <c r="J47" s="459"/>
      <c r="K47" s="459"/>
      <c r="L47" s="459"/>
      <c r="M47" s="459"/>
      <c r="N47" s="459"/>
      <c r="O47" s="459"/>
      <c r="P47" s="459"/>
      <c r="Q47" s="519"/>
    </row>
    <row r="48" spans="1:17" ht="12.75">
      <c r="A48" s="530"/>
      <c r="B48" s="91"/>
      <c r="C48" s="91"/>
      <c r="D48" s="91"/>
      <c r="E48" s="91"/>
      <c r="F48" s="91"/>
      <c r="G48" s="91"/>
      <c r="H48" s="459"/>
      <c r="I48" s="459"/>
      <c r="J48" s="459"/>
      <c r="K48" s="459"/>
      <c r="L48" s="459"/>
      <c r="M48" s="459"/>
      <c r="N48" s="459"/>
      <c r="O48" s="459"/>
      <c r="P48" s="459"/>
      <c r="Q48" s="519"/>
    </row>
    <row r="49" spans="1:17" ht="23.25">
      <c r="A49" s="524" t="s">
        <v>308</v>
      </c>
      <c r="B49" s="532"/>
      <c r="C49" s="532"/>
      <c r="D49" s="533"/>
      <c r="E49" s="533"/>
      <c r="F49" s="534"/>
      <c r="G49" s="533"/>
      <c r="H49" s="459"/>
      <c r="I49" s="459"/>
      <c r="J49" s="459"/>
      <c r="K49" s="628">
        <f>K40</f>
        <v>0.2673674999999999</v>
      </c>
      <c r="L49" s="528" t="s">
        <v>306</v>
      </c>
      <c r="M49" s="459"/>
      <c r="N49" s="459"/>
      <c r="O49" s="459"/>
      <c r="P49" s="628">
        <f>P40</f>
        <v>0.14454250000000002</v>
      </c>
      <c r="Q49" s="629" t="s">
        <v>306</v>
      </c>
    </row>
    <row r="50" spans="1:17" ht="23.25">
      <c r="A50" s="630"/>
      <c r="B50" s="538"/>
      <c r="C50" s="538"/>
      <c r="D50" s="525"/>
      <c r="E50" s="525"/>
      <c r="F50" s="539"/>
      <c r="G50" s="525"/>
      <c r="H50" s="459"/>
      <c r="I50" s="459"/>
      <c r="J50" s="459"/>
      <c r="K50" s="623"/>
      <c r="L50" s="588"/>
      <c r="M50" s="459"/>
      <c r="N50" s="459"/>
      <c r="O50" s="459"/>
      <c r="P50" s="623"/>
      <c r="Q50" s="631"/>
    </row>
    <row r="51" spans="1:17" ht="23.25">
      <c r="A51" s="632" t="s">
        <v>307</v>
      </c>
      <c r="B51" s="43"/>
      <c r="C51" s="43"/>
      <c r="D51" s="525"/>
      <c r="E51" s="525"/>
      <c r="F51" s="542"/>
      <c r="G51" s="533"/>
      <c r="H51" s="459"/>
      <c r="I51" s="459"/>
      <c r="J51" s="459"/>
      <c r="K51" s="628">
        <f>'STEPPED UP GENCO'!K45</f>
        <v>-0.24882049530550002</v>
      </c>
      <c r="L51" s="528" t="s">
        <v>306</v>
      </c>
      <c r="M51" s="459"/>
      <c r="N51" s="459"/>
      <c r="O51" s="459"/>
      <c r="P51" s="628">
        <f>'STEPPED UP GENCO'!P45</f>
        <v>-0.0019883240411999992</v>
      </c>
      <c r="Q51" s="629" t="s">
        <v>306</v>
      </c>
    </row>
    <row r="52" spans="1:17" ht="6.75" customHeight="1">
      <c r="A52" s="543"/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519"/>
    </row>
    <row r="53" spans="1:17" ht="6.75" customHeight="1">
      <c r="A53" s="543"/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519"/>
    </row>
    <row r="54" spans="1:17" ht="6.75" customHeight="1">
      <c r="A54" s="543"/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519"/>
    </row>
    <row r="55" spans="1:17" ht="26.25" customHeight="1">
      <c r="A55" s="543"/>
      <c r="B55" s="459"/>
      <c r="C55" s="459"/>
      <c r="D55" s="459"/>
      <c r="E55" s="459"/>
      <c r="F55" s="459"/>
      <c r="G55" s="459"/>
      <c r="H55" s="532"/>
      <c r="I55" s="532"/>
      <c r="J55" s="633" t="s">
        <v>309</v>
      </c>
      <c r="K55" s="628">
        <f>SUM(K49:K54)</f>
        <v>0.018547004694499908</v>
      </c>
      <c r="L55" s="634" t="s">
        <v>306</v>
      </c>
      <c r="M55" s="280"/>
      <c r="N55" s="280"/>
      <c r="O55" s="280"/>
      <c r="P55" s="628">
        <f>SUM(P49:P54)</f>
        <v>0.14255417595880002</v>
      </c>
      <c r="Q55" s="634" t="s">
        <v>306</v>
      </c>
    </row>
    <row r="56" spans="1:17" ht="3" customHeight="1" thickBot="1">
      <c r="A56" s="544"/>
      <c r="B56" s="520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1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L11" sqref="L11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9" t="s">
        <v>217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</row>
    <row r="2" spans="1:17" ht="12.75">
      <c r="A2" s="661" t="s">
        <v>218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828" t="str">
        <f>NDPL!Q1</f>
        <v>DECEMBER-2020</v>
      </c>
      <c r="Q2" s="828"/>
    </row>
    <row r="3" spans="1:17" ht="12.75">
      <c r="A3" s="661" t="s">
        <v>426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</row>
    <row r="4" spans="1:17" ht="13.5" thickBot="1">
      <c r="A4" s="660"/>
      <c r="B4" s="660"/>
      <c r="C4" s="660"/>
      <c r="D4" s="660"/>
      <c r="E4" s="660"/>
      <c r="F4" s="660"/>
      <c r="G4" s="662"/>
      <c r="H4" s="662"/>
      <c r="I4" s="663" t="s">
        <v>373</v>
      </c>
      <c r="J4" s="662"/>
      <c r="K4" s="662"/>
      <c r="L4" s="662"/>
      <c r="M4" s="662"/>
      <c r="N4" s="663" t="s">
        <v>374</v>
      </c>
      <c r="O4" s="662"/>
      <c r="P4" s="662"/>
      <c r="Q4" s="660"/>
    </row>
    <row r="5" spans="1:17" s="734" customFormat="1" ht="46.5" thickBot="1" thickTop="1">
      <c r="A5" s="730" t="s">
        <v>8</v>
      </c>
      <c r="B5" s="732" t="s">
        <v>9</v>
      </c>
      <c r="C5" s="731" t="s">
        <v>1</v>
      </c>
      <c r="D5" s="731" t="s">
        <v>2</v>
      </c>
      <c r="E5" s="731" t="s">
        <v>3</v>
      </c>
      <c r="F5" s="731" t="s">
        <v>10</v>
      </c>
      <c r="G5" s="730" t="str">
        <f>NDPL!G5</f>
        <v>FINAL READING 31/12/2020</v>
      </c>
      <c r="H5" s="731" t="str">
        <f>NDPL!H5</f>
        <v>INTIAL READING 01/12/2020</v>
      </c>
      <c r="I5" s="731" t="s">
        <v>4</v>
      </c>
      <c r="J5" s="731" t="s">
        <v>5</v>
      </c>
      <c r="K5" s="731" t="s">
        <v>6</v>
      </c>
      <c r="L5" s="730" t="str">
        <f>NDPL!G5</f>
        <v>FINAL READING 31/12/2020</v>
      </c>
      <c r="M5" s="731" t="str">
        <f>NDPL!H5</f>
        <v>INTIAL READING 01/12/2020</v>
      </c>
      <c r="N5" s="731" t="s">
        <v>4</v>
      </c>
      <c r="O5" s="731" t="s">
        <v>5</v>
      </c>
      <c r="P5" s="731" t="s">
        <v>6</v>
      </c>
      <c r="Q5" s="733" t="s">
        <v>287</v>
      </c>
    </row>
    <row r="6" spans="1:17" ht="14.25" thickBot="1" thickTop="1">
      <c r="A6" s="660"/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</row>
    <row r="7" spans="1:17" ht="13.5" thickTop="1">
      <c r="A7" s="664" t="s">
        <v>425</v>
      </c>
      <c r="B7" s="665"/>
      <c r="C7" s="666"/>
      <c r="D7" s="666"/>
      <c r="E7" s="666"/>
      <c r="F7" s="666"/>
      <c r="G7" s="667"/>
      <c r="H7" s="668"/>
      <c r="I7" s="668"/>
      <c r="J7" s="668"/>
      <c r="K7" s="669"/>
      <c r="L7" s="670"/>
      <c r="M7" s="666"/>
      <c r="N7" s="668"/>
      <c r="O7" s="668"/>
      <c r="P7" s="671"/>
      <c r="Q7" s="672"/>
    </row>
    <row r="8" spans="1:17" ht="12.75">
      <c r="A8" s="673" t="s">
        <v>199</v>
      </c>
      <c r="B8" s="660"/>
      <c r="C8" s="660"/>
      <c r="D8" s="660"/>
      <c r="E8" s="660"/>
      <c r="F8" s="660"/>
      <c r="G8" s="674"/>
      <c r="H8" s="675"/>
      <c r="I8" s="676"/>
      <c r="J8" s="676"/>
      <c r="K8" s="677"/>
      <c r="L8" s="678"/>
      <c r="M8" s="676"/>
      <c r="N8" s="676"/>
      <c r="O8" s="676"/>
      <c r="P8" s="679"/>
      <c r="Q8" s="456"/>
    </row>
    <row r="9" spans="1:17" ht="12.75">
      <c r="A9" s="680" t="s">
        <v>427</v>
      </c>
      <c r="B9" s="660"/>
      <c r="C9" s="660"/>
      <c r="D9" s="660"/>
      <c r="E9" s="660"/>
      <c r="F9" s="660"/>
      <c r="G9" s="674"/>
      <c r="H9" s="675"/>
      <c r="I9" s="676"/>
      <c r="J9" s="676"/>
      <c r="K9" s="677"/>
      <c r="L9" s="678"/>
      <c r="M9" s="676"/>
      <c r="N9" s="676"/>
      <c r="O9" s="676"/>
      <c r="P9" s="679"/>
      <c r="Q9" s="456"/>
    </row>
    <row r="10" spans="1:17" s="425" customFormat="1" ht="12.75">
      <c r="A10" s="681">
        <v>1</v>
      </c>
      <c r="B10" s="683" t="s">
        <v>450</v>
      </c>
      <c r="C10" s="682">
        <v>4864952</v>
      </c>
      <c r="D10" s="727" t="s">
        <v>12</v>
      </c>
      <c r="E10" s="728" t="s">
        <v>324</v>
      </c>
      <c r="F10" s="682">
        <v>625</v>
      </c>
      <c r="G10" s="681">
        <v>990231</v>
      </c>
      <c r="H10" s="53">
        <v>990072</v>
      </c>
      <c r="I10" s="53">
        <f>G10-H10</f>
        <v>159</v>
      </c>
      <c r="J10" s="53">
        <f>$F10*I10</f>
        <v>99375</v>
      </c>
      <c r="K10" s="53">
        <f>J10/1000000</f>
        <v>0.099375</v>
      </c>
      <c r="L10" s="681">
        <v>1000012</v>
      </c>
      <c r="M10" s="53">
        <v>999997</v>
      </c>
      <c r="N10" s="53">
        <f>L10-M10</f>
        <v>15</v>
      </c>
      <c r="O10" s="53">
        <f>$F10*N10</f>
        <v>9375</v>
      </c>
      <c r="P10" s="53">
        <f>O10/1000000</f>
        <v>0.009375</v>
      </c>
      <c r="Q10" s="456"/>
    </row>
    <row r="11" spans="1:17" s="425" customFormat="1" ht="12.75">
      <c r="A11" s="681">
        <v>2</v>
      </c>
      <c r="B11" s="683" t="s">
        <v>451</v>
      </c>
      <c r="C11" s="682">
        <v>5129958</v>
      </c>
      <c r="D11" s="727" t="s">
        <v>12</v>
      </c>
      <c r="E11" s="728" t="s">
        <v>324</v>
      </c>
      <c r="F11" s="682">
        <v>625</v>
      </c>
      <c r="G11" s="681">
        <v>990560</v>
      </c>
      <c r="H11" s="53">
        <v>990655</v>
      </c>
      <c r="I11" s="53">
        <f>G11-H11</f>
        <v>-95</v>
      </c>
      <c r="J11" s="53">
        <f>$F11*I11</f>
        <v>-59375</v>
      </c>
      <c r="K11" s="53">
        <f>J11/1000000</f>
        <v>-0.059375</v>
      </c>
      <c r="L11" s="681">
        <v>999852</v>
      </c>
      <c r="M11" s="53">
        <v>999856</v>
      </c>
      <c r="N11" s="53">
        <f>L11-M11</f>
        <v>-4</v>
      </c>
      <c r="O11" s="53">
        <f>$F11*N11</f>
        <v>-2500</v>
      </c>
      <c r="P11" s="53">
        <f>O11/1000000</f>
        <v>-0.0025</v>
      </c>
      <c r="Q11" s="456"/>
    </row>
    <row r="12" spans="1:17" ht="12.75">
      <c r="A12" s="673" t="s">
        <v>111</v>
      </c>
      <c r="B12" s="673"/>
      <c r="C12" s="682"/>
      <c r="D12" s="727"/>
      <c r="E12" s="728"/>
      <c r="F12" s="682"/>
      <c r="G12" s="681"/>
      <c r="H12" s="53"/>
      <c r="I12" s="53"/>
      <c r="J12" s="53"/>
      <c r="K12" s="53"/>
      <c r="L12" s="681"/>
      <c r="M12" s="53"/>
      <c r="N12" s="53"/>
      <c r="O12" s="53"/>
      <c r="P12" s="53"/>
      <c r="Q12" s="456"/>
    </row>
    <row r="13" spans="1:17" s="425" customFormat="1" ht="12.75">
      <c r="A13" s="681">
        <v>1</v>
      </c>
      <c r="B13" s="683" t="s">
        <v>450</v>
      </c>
      <c r="C13" s="682">
        <v>5295160</v>
      </c>
      <c r="D13" s="727" t="s">
        <v>12</v>
      </c>
      <c r="E13" s="728" t="s">
        <v>324</v>
      </c>
      <c r="F13" s="682">
        <v>800</v>
      </c>
      <c r="G13" s="681">
        <v>995618</v>
      </c>
      <c r="H13" s="53">
        <v>995094</v>
      </c>
      <c r="I13" s="53">
        <f>G13-H13</f>
        <v>524</v>
      </c>
      <c r="J13" s="53">
        <f>$F13*I13</f>
        <v>419200</v>
      </c>
      <c r="K13" s="53">
        <f>J13/1000000</f>
        <v>0.4192</v>
      </c>
      <c r="L13" s="681">
        <v>6137</v>
      </c>
      <c r="M13" s="53">
        <v>6136</v>
      </c>
      <c r="N13" s="53">
        <f>L13-M13</f>
        <v>1</v>
      </c>
      <c r="O13" s="53">
        <f>$F13*N13</f>
        <v>800</v>
      </c>
      <c r="P13" s="53">
        <f>O13/1000000</f>
        <v>0.0008</v>
      </c>
      <c r="Q13" s="456"/>
    </row>
    <row r="14" spans="1:17" s="425" customFormat="1" ht="12.75">
      <c r="A14" s="754" t="s">
        <v>466</v>
      </c>
      <c r="B14" s="673"/>
      <c r="C14" s="682"/>
      <c r="D14" s="727"/>
      <c r="E14" s="728"/>
      <c r="F14" s="682"/>
      <c r="G14" s="681"/>
      <c r="H14" s="53"/>
      <c r="I14" s="53"/>
      <c r="J14" s="53"/>
      <c r="K14" s="53"/>
      <c r="L14" s="681"/>
      <c r="M14" s="53"/>
      <c r="N14" s="53"/>
      <c r="O14" s="53"/>
      <c r="P14" s="53"/>
      <c r="Q14" s="456"/>
    </row>
    <row r="15" spans="1:17" s="425" customFormat="1" ht="12.75">
      <c r="A15" s="681">
        <v>1</v>
      </c>
      <c r="B15" s="683" t="s">
        <v>457</v>
      </c>
      <c r="C15" s="816" t="s">
        <v>465</v>
      </c>
      <c r="D15" s="817" t="s">
        <v>463</v>
      </c>
      <c r="E15" s="728" t="s">
        <v>324</v>
      </c>
      <c r="F15" s="682">
        <v>-1</v>
      </c>
      <c r="G15" s="681">
        <v>23100</v>
      </c>
      <c r="H15" s="53">
        <v>20150</v>
      </c>
      <c r="I15" s="53">
        <f>G15-H15</f>
        <v>2950</v>
      </c>
      <c r="J15" s="53">
        <f>$F15*I15</f>
        <v>-2950</v>
      </c>
      <c r="K15" s="53">
        <f>J15/1000000</f>
        <v>-0.00295</v>
      </c>
      <c r="L15" s="681">
        <v>66670</v>
      </c>
      <c r="M15" s="53">
        <v>59190</v>
      </c>
      <c r="N15" s="53">
        <f>L15-M15</f>
        <v>7480</v>
      </c>
      <c r="O15" s="53">
        <f>$F15*N15</f>
        <v>-7480</v>
      </c>
      <c r="P15" s="53">
        <f>O15/1000000</f>
        <v>-0.00748</v>
      </c>
      <c r="Q15" s="818"/>
    </row>
    <row r="16" spans="1:17" s="425" customFormat="1" ht="12.75">
      <c r="A16" s="681">
        <v>2</v>
      </c>
      <c r="B16" s="683" t="s">
        <v>458</v>
      </c>
      <c r="C16" s="816" t="s">
        <v>462</v>
      </c>
      <c r="D16" s="817" t="s">
        <v>463</v>
      </c>
      <c r="E16" s="728" t="s">
        <v>324</v>
      </c>
      <c r="F16" s="682">
        <v>-1</v>
      </c>
      <c r="G16" s="681">
        <v>10920</v>
      </c>
      <c r="H16" s="53">
        <v>7600</v>
      </c>
      <c r="I16" s="53">
        <f>G16-H16</f>
        <v>3320</v>
      </c>
      <c r="J16" s="53">
        <f>$F16*I16</f>
        <v>-3320</v>
      </c>
      <c r="K16" s="53">
        <f>J16/1000000</f>
        <v>-0.00332</v>
      </c>
      <c r="L16" s="681">
        <v>194980</v>
      </c>
      <c r="M16" s="53">
        <v>181370</v>
      </c>
      <c r="N16" s="53">
        <f>L16-M16</f>
        <v>13610</v>
      </c>
      <c r="O16" s="53">
        <f>$F16*N16</f>
        <v>-13610</v>
      </c>
      <c r="P16" s="53">
        <f>O16/1000000</f>
        <v>-0.01361</v>
      </c>
      <c r="Q16" s="818"/>
    </row>
    <row r="17" spans="1:17" s="425" customFormat="1" ht="12.75">
      <c r="A17" s="681">
        <v>3</v>
      </c>
      <c r="B17" s="683" t="s">
        <v>459</v>
      </c>
      <c r="C17" s="816" t="s">
        <v>464</v>
      </c>
      <c r="D17" s="817" t="s">
        <v>463</v>
      </c>
      <c r="E17" s="728" t="s">
        <v>324</v>
      </c>
      <c r="F17" s="682">
        <v>-1</v>
      </c>
      <c r="G17" s="681">
        <v>52200</v>
      </c>
      <c r="H17" s="53">
        <v>44100</v>
      </c>
      <c r="I17" s="53">
        <f>G17-H17</f>
        <v>8100</v>
      </c>
      <c r="J17" s="53">
        <f>$F17*I17</f>
        <v>-8100</v>
      </c>
      <c r="K17" s="53">
        <f>J17/1000000</f>
        <v>-0.0081</v>
      </c>
      <c r="L17" s="681">
        <v>610400</v>
      </c>
      <c r="M17" s="53">
        <v>582600</v>
      </c>
      <c r="N17" s="53">
        <f>L17-M17</f>
        <v>27800</v>
      </c>
      <c r="O17" s="53">
        <f>$F17*N17</f>
        <v>-27800</v>
      </c>
      <c r="P17" s="53">
        <f>O17/1000000</f>
        <v>-0.0278</v>
      </c>
      <c r="Q17" s="818"/>
    </row>
    <row r="18" spans="1:17" s="425" customFormat="1" ht="15">
      <c r="A18" s="681"/>
      <c r="B18" s="683"/>
      <c r="C18" s="682"/>
      <c r="D18" s="727"/>
      <c r="E18" s="728"/>
      <c r="F18" s="682"/>
      <c r="G18" s="318"/>
      <c r="H18" s="319"/>
      <c r="I18" s="676"/>
      <c r="J18" s="676"/>
      <c r="K18" s="729"/>
      <c r="L18" s="318"/>
      <c r="M18" s="319"/>
      <c r="N18" s="676"/>
      <c r="O18" s="676"/>
      <c r="P18" s="679"/>
      <c r="Q18" s="456"/>
    </row>
    <row r="19" spans="1:18" s="17" customFormat="1" ht="13.5" thickBot="1">
      <c r="A19" s="684"/>
      <c r="B19" s="685" t="s">
        <v>211</v>
      </c>
      <c r="C19" s="686"/>
      <c r="D19" s="687"/>
      <c r="E19" s="686"/>
      <c r="F19" s="688"/>
      <c r="G19" s="689"/>
      <c r="H19" s="690"/>
      <c r="I19" s="690"/>
      <c r="J19" s="690"/>
      <c r="K19" s="691">
        <f>SUM(K10:K18)</f>
        <v>0.44483000000000006</v>
      </c>
      <c r="L19" s="689"/>
      <c r="M19" s="690"/>
      <c r="N19" s="690"/>
      <c r="O19" s="690"/>
      <c r="P19" s="691">
        <f>SUM(P10:P18)</f>
        <v>-0.041215</v>
      </c>
      <c r="Q19" s="692"/>
      <c r="R19"/>
    </row>
    <row r="21" spans="1:16" ht="12.75">
      <c r="A21" s="103" t="s">
        <v>307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>
        <f>'STEPPED UP GENCO'!K46</f>
        <v>-0.06846359923140001</v>
      </c>
      <c r="P21" s="103">
        <f>'STEPPED UP GENCO'!P46</f>
        <v>-0.0005470924737599997</v>
      </c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6" ht="12.75">
      <c r="A23" s="103" t="s">
        <v>456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750">
        <f>SUM(K19:K21)</f>
        <v>0.37636640076860006</v>
      </c>
      <c r="P23" s="750">
        <f>SUM(P19:P21)</f>
        <v>-0.041762092473760004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5" zoomScaleNormal="85" zoomScaleSheetLayoutView="85" zoomScalePageLayoutView="0" workbookViewId="0" topLeftCell="A14">
      <selection activeCell="K31" sqref="K31:K33"/>
    </sheetView>
  </sheetViews>
  <sheetFormatPr defaultColWidth="9.140625" defaultRowHeight="12.75"/>
  <cols>
    <col min="1" max="1" width="5.140625" style="425" customWidth="1"/>
    <col min="2" max="2" width="36.8515625" style="425" customWidth="1"/>
    <col min="3" max="3" width="14.8515625" style="425" bestFit="1" customWidth="1"/>
    <col min="4" max="4" width="9.8515625" style="425" customWidth="1"/>
    <col min="5" max="5" width="16.8515625" style="425" customWidth="1"/>
    <col min="6" max="6" width="11.421875" style="425" customWidth="1"/>
    <col min="7" max="7" width="13.421875" style="425" customWidth="1"/>
    <col min="8" max="8" width="13.8515625" style="425" customWidth="1"/>
    <col min="9" max="9" width="11.00390625" style="425" customWidth="1"/>
    <col min="10" max="10" width="11.28125" style="425" customWidth="1"/>
    <col min="11" max="11" width="15.28125" style="425" customWidth="1"/>
    <col min="12" max="12" width="14.00390625" style="425" customWidth="1"/>
    <col min="13" max="13" width="13.00390625" style="425" customWidth="1"/>
    <col min="14" max="14" width="11.140625" style="425" customWidth="1"/>
    <col min="15" max="15" width="13.00390625" style="425" customWidth="1"/>
    <col min="16" max="16" width="14.7109375" style="425" customWidth="1"/>
    <col min="17" max="17" width="20.00390625" style="425" customWidth="1"/>
    <col min="18" max="16384" width="9.140625" style="425" customWidth="1"/>
  </cols>
  <sheetData>
    <row r="1" ht="26.25">
      <c r="A1" s="1" t="s">
        <v>217</v>
      </c>
    </row>
    <row r="2" spans="1:17" ht="16.5" customHeight="1">
      <c r="A2" s="286" t="s">
        <v>218</v>
      </c>
      <c r="P2" s="635" t="str">
        <f>NDPL!Q1</f>
        <v>DECEMBER-2020</v>
      </c>
      <c r="Q2" s="636"/>
    </row>
    <row r="3" spans="1:8" ht="23.25">
      <c r="A3" s="175" t="s">
        <v>265</v>
      </c>
      <c r="H3" s="498"/>
    </row>
    <row r="4" spans="1:16" ht="24" thickBot="1">
      <c r="A4" s="3"/>
      <c r="G4" s="459"/>
      <c r="H4" s="459"/>
      <c r="I4" s="44" t="s">
        <v>373</v>
      </c>
      <c r="J4" s="459"/>
      <c r="K4" s="459"/>
      <c r="L4" s="459"/>
      <c r="M4" s="459"/>
      <c r="N4" s="44" t="s">
        <v>374</v>
      </c>
      <c r="O4" s="459"/>
      <c r="P4" s="459"/>
    </row>
    <row r="5" spans="1:17" ht="43.5" customHeight="1" thickBot="1" thickTop="1">
      <c r="A5" s="499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31/12/2020</v>
      </c>
      <c r="H5" s="479" t="str">
        <f>NDPL!H5</f>
        <v>INTIAL READING 01/12/2020</v>
      </c>
      <c r="I5" s="479" t="s">
        <v>4</v>
      </c>
      <c r="J5" s="479" t="s">
        <v>5</v>
      </c>
      <c r="K5" s="500" t="s">
        <v>6</v>
      </c>
      <c r="L5" s="477" t="str">
        <f>NDPL!G5</f>
        <v>FINAL READING 31/12/2020</v>
      </c>
      <c r="M5" s="479" t="str">
        <f>NDPL!H5</f>
        <v>INTIAL READING 01/12/2020</v>
      </c>
      <c r="N5" s="479" t="s">
        <v>4</v>
      </c>
      <c r="O5" s="479" t="s">
        <v>5</v>
      </c>
      <c r="P5" s="500" t="s">
        <v>6</v>
      </c>
      <c r="Q5" s="500" t="s">
        <v>287</v>
      </c>
    </row>
    <row r="6" ht="14.25" thickBot="1" thickTop="1"/>
    <row r="7" spans="1:17" ht="19.5" customHeight="1" thickTop="1">
      <c r="A7" s="273"/>
      <c r="B7" s="274" t="s">
        <v>232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7"/>
      <c r="N7" s="437"/>
      <c r="O7" s="437"/>
      <c r="P7" s="557"/>
      <c r="Q7" s="506"/>
    </row>
    <row r="8" spans="1:17" ht="19.5" customHeight="1">
      <c r="A8" s="254"/>
      <c r="B8" s="277" t="s">
        <v>233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59"/>
      <c r="N8" s="459"/>
      <c r="O8" s="459"/>
      <c r="P8" s="637"/>
      <c r="Q8" s="429"/>
    </row>
    <row r="9" spans="1:17" ht="19.5" customHeight="1">
      <c r="A9" s="254">
        <v>1</v>
      </c>
      <c r="B9" s="280" t="s">
        <v>234</v>
      </c>
      <c r="C9" s="278">
        <v>4864817</v>
      </c>
      <c r="D9" s="264" t="s">
        <v>12</v>
      </c>
      <c r="E9" s="91" t="s">
        <v>324</v>
      </c>
      <c r="F9" s="279">
        <v>100</v>
      </c>
      <c r="G9" s="318">
        <v>943419</v>
      </c>
      <c r="H9" s="319">
        <v>946669</v>
      </c>
      <c r="I9" s="301">
        <f>G9-H9</f>
        <v>-3250</v>
      </c>
      <c r="J9" s="301">
        <f>$F9*I9</f>
        <v>-325000</v>
      </c>
      <c r="K9" s="301">
        <f>J9/1000000</f>
        <v>-0.325</v>
      </c>
      <c r="L9" s="318">
        <v>1898</v>
      </c>
      <c r="M9" s="319">
        <v>1898</v>
      </c>
      <c r="N9" s="301">
        <f>L9-M9</f>
        <v>0</v>
      </c>
      <c r="O9" s="301">
        <f>$F9*N9</f>
        <v>0</v>
      </c>
      <c r="P9" s="301">
        <f>O9/1000000</f>
        <v>0</v>
      </c>
      <c r="Q9" s="440"/>
    </row>
    <row r="10" spans="1:17" ht="19.5" customHeight="1">
      <c r="A10" s="254">
        <v>2</v>
      </c>
      <c r="B10" s="280" t="s">
        <v>235</v>
      </c>
      <c r="C10" s="278">
        <v>4864794</v>
      </c>
      <c r="D10" s="264" t="s">
        <v>12</v>
      </c>
      <c r="E10" s="91" t="s">
        <v>324</v>
      </c>
      <c r="F10" s="279">
        <v>100</v>
      </c>
      <c r="G10" s="318">
        <v>53096</v>
      </c>
      <c r="H10" s="319">
        <v>56019</v>
      </c>
      <c r="I10" s="301">
        <f aca="true" t="shared" si="0" ref="I10:I39">G10-H10</f>
        <v>-2923</v>
      </c>
      <c r="J10" s="301">
        <f aca="true" t="shared" si="1" ref="J10:J39">$F10*I10</f>
        <v>-292300</v>
      </c>
      <c r="K10" s="301">
        <f aca="true" t="shared" si="2" ref="K10:K39">J10/1000000</f>
        <v>-0.2923</v>
      </c>
      <c r="L10" s="318">
        <v>6301</v>
      </c>
      <c r="M10" s="319">
        <v>6301</v>
      </c>
      <c r="N10" s="301">
        <f aca="true" t="shared" si="3" ref="N10:N39">L10-M10</f>
        <v>0</v>
      </c>
      <c r="O10" s="301">
        <f aca="true" t="shared" si="4" ref="O10:O39">$F10*N10</f>
        <v>0</v>
      </c>
      <c r="P10" s="301">
        <f aca="true" t="shared" si="5" ref="P10:P39">O10/1000000</f>
        <v>0</v>
      </c>
      <c r="Q10" s="429"/>
    </row>
    <row r="11" spans="1:17" ht="19.5" customHeight="1">
      <c r="A11" s="254">
        <v>3</v>
      </c>
      <c r="B11" s="280" t="s">
        <v>236</v>
      </c>
      <c r="C11" s="278">
        <v>4864896</v>
      </c>
      <c r="D11" s="264" t="s">
        <v>12</v>
      </c>
      <c r="E11" s="91" t="s">
        <v>324</v>
      </c>
      <c r="F11" s="279">
        <v>500</v>
      </c>
      <c r="G11" s="318">
        <v>17022</v>
      </c>
      <c r="H11" s="319">
        <v>17053</v>
      </c>
      <c r="I11" s="301">
        <f t="shared" si="0"/>
        <v>-31</v>
      </c>
      <c r="J11" s="301">
        <f t="shared" si="1"/>
        <v>-15500</v>
      </c>
      <c r="K11" s="301">
        <f t="shared" si="2"/>
        <v>-0.0155</v>
      </c>
      <c r="L11" s="318">
        <v>3951</v>
      </c>
      <c r="M11" s="319">
        <v>4010</v>
      </c>
      <c r="N11" s="301">
        <f t="shared" si="3"/>
        <v>-59</v>
      </c>
      <c r="O11" s="301">
        <f t="shared" si="4"/>
        <v>-29500</v>
      </c>
      <c r="P11" s="301">
        <f t="shared" si="5"/>
        <v>-0.0295</v>
      </c>
      <c r="Q11" s="429"/>
    </row>
    <row r="12" spans="1:17" ht="19.5" customHeight="1">
      <c r="A12" s="254">
        <v>4</v>
      </c>
      <c r="B12" s="280" t="s">
        <v>237</v>
      </c>
      <c r="C12" s="278">
        <v>4864863</v>
      </c>
      <c r="D12" s="264" t="s">
        <v>12</v>
      </c>
      <c r="E12" s="91" t="s">
        <v>324</v>
      </c>
      <c r="F12" s="649">
        <v>937.5</v>
      </c>
      <c r="G12" s="318">
        <v>998064</v>
      </c>
      <c r="H12" s="319">
        <v>998373</v>
      </c>
      <c r="I12" s="301">
        <f t="shared" si="0"/>
        <v>-309</v>
      </c>
      <c r="J12" s="301">
        <f t="shared" si="1"/>
        <v>-289687.5</v>
      </c>
      <c r="K12" s="301">
        <f t="shared" si="2"/>
        <v>-0.2896875</v>
      </c>
      <c r="L12" s="318">
        <v>999791</v>
      </c>
      <c r="M12" s="319">
        <v>999791</v>
      </c>
      <c r="N12" s="301">
        <f t="shared" si="3"/>
        <v>0</v>
      </c>
      <c r="O12" s="301">
        <f t="shared" si="4"/>
        <v>0</v>
      </c>
      <c r="P12" s="301">
        <f t="shared" si="5"/>
        <v>0</v>
      </c>
      <c r="Q12" s="650"/>
    </row>
    <row r="13" spans="1:17" ht="19.5" customHeight="1">
      <c r="A13" s="254"/>
      <c r="B13" s="277" t="s">
        <v>238</v>
      </c>
      <c r="C13" s="278"/>
      <c r="D13" s="264"/>
      <c r="E13" s="80"/>
      <c r="F13" s="279"/>
      <c r="G13" s="318"/>
      <c r="H13" s="319"/>
      <c r="I13" s="301"/>
      <c r="J13" s="301"/>
      <c r="K13" s="301"/>
      <c r="L13" s="318"/>
      <c r="M13" s="319"/>
      <c r="N13" s="301"/>
      <c r="O13" s="301"/>
      <c r="P13" s="301"/>
      <c r="Q13" s="429"/>
    </row>
    <row r="14" spans="1:17" ht="19.5" customHeight="1">
      <c r="A14" s="254"/>
      <c r="B14" s="277"/>
      <c r="C14" s="278"/>
      <c r="D14" s="264"/>
      <c r="E14" s="80"/>
      <c r="F14" s="279"/>
      <c r="G14" s="318"/>
      <c r="H14" s="319"/>
      <c r="I14" s="301"/>
      <c r="J14" s="301"/>
      <c r="K14" s="301"/>
      <c r="L14" s="318"/>
      <c r="M14" s="319"/>
      <c r="N14" s="301"/>
      <c r="O14" s="301"/>
      <c r="P14" s="301"/>
      <c r="Q14" s="429"/>
    </row>
    <row r="15" spans="1:17" ht="19.5" customHeight="1">
      <c r="A15" s="254">
        <v>5</v>
      </c>
      <c r="B15" s="280" t="s">
        <v>239</v>
      </c>
      <c r="C15" s="278">
        <v>5128406</v>
      </c>
      <c r="D15" s="264" t="s">
        <v>12</v>
      </c>
      <c r="E15" s="91" t="s">
        <v>324</v>
      </c>
      <c r="F15" s="279">
        <v>-1000</v>
      </c>
      <c r="G15" s="318">
        <v>993706</v>
      </c>
      <c r="H15" s="319">
        <v>993784</v>
      </c>
      <c r="I15" s="301">
        <f t="shared" si="0"/>
        <v>-78</v>
      </c>
      <c r="J15" s="301">
        <f t="shared" si="1"/>
        <v>78000</v>
      </c>
      <c r="K15" s="301">
        <f t="shared" si="2"/>
        <v>0.078</v>
      </c>
      <c r="L15" s="318">
        <v>999637</v>
      </c>
      <c r="M15" s="319">
        <v>999637</v>
      </c>
      <c r="N15" s="301">
        <f t="shared" si="3"/>
        <v>0</v>
      </c>
      <c r="O15" s="301">
        <f t="shared" si="4"/>
        <v>0</v>
      </c>
      <c r="P15" s="301">
        <f t="shared" si="5"/>
        <v>0</v>
      </c>
      <c r="Q15" s="429"/>
    </row>
    <row r="16" spans="1:17" ht="19.5" customHeight="1">
      <c r="A16" s="254">
        <v>6</v>
      </c>
      <c r="B16" s="280" t="s">
        <v>240</v>
      </c>
      <c r="C16" s="278">
        <v>4864851</v>
      </c>
      <c r="D16" s="264" t="s">
        <v>12</v>
      </c>
      <c r="E16" s="91" t="s">
        <v>324</v>
      </c>
      <c r="F16" s="279">
        <v>-500</v>
      </c>
      <c r="G16" s="318">
        <v>992799</v>
      </c>
      <c r="H16" s="319">
        <v>992615</v>
      </c>
      <c r="I16" s="301">
        <f t="shared" si="0"/>
        <v>184</v>
      </c>
      <c r="J16" s="301">
        <f t="shared" si="1"/>
        <v>-92000</v>
      </c>
      <c r="K16" s="301">
        <f t="shared" si="2"/>
        <v>-0.092</v>
      </c>
      <c r="L16" s="318">
        <v>999932</v>
      </c>
      <c r="M16" s="319">
        <v>999932</v>
      </c>
      <c r="N16" s="301">
        <f t="shared" si="3"/>
        <v>0</v>
      </c>
      <c r="O16" s="301">
        <f t="shared" si="4"/>
        <v>0</v>
      </c>
      <c r="P16" s="301">
        <f t="shared" si="5"/>
        <v>0</v>
      </c>
      <c r="Q16" s="429"/>
    </row>
    <row r="17" spans="1:17" ht="19.5" customHeight="1">
      <c r="A17" s="254">
        <v>7</v>
      </c>
      <c r="B17" s="280" t="s">
        <v>255</v>
      </c>
      <c r="C17" s="278">
        <v>4902559</v>
      </c>
      <c r="D17" s="264" t="s">
        <v>12</v>
      </c>
      <c r="E17" s="91" t="s">
        <v>324</v>
      </c>
      <c r="F17" s="279">
        <v>300</v>
      </c>
      <c r="G17" s="318">
        <v>231</v>
      </c>
      <c r="H17" s="319">
        <v>231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8">
        <v>9</v>
      </c>
      <c r="M17" s="319">
        <v>12</v>
      </c>
      <c r="N17" s="301">
        <f t="shared" si="3"/>
        <v>-3</v>
      </c>
      <c r="O17" s="301">
        <f t="shared" si="4"/>
        <v>-900</v>
      </c>
      <c r="P17" s="301">
        <f t="shared" si="5"/>
        <v>-0.0009</v>
      </c>
      <c r="Q17" s="429"/>
    </row>
    <row r="18" spans="1:17" ht="19.5" customHeight="1">
      <c r="A18" s="254"/>
      <c r="B18" s="277"/>
      <c r="C18" s="278"/>
      <c r="D18" s="264"/>
      <c r="E18" s="91"/>
      <c r="F18" s="279"/>
      <c r="G18" s="318"/>
      <c r="H18" s="319"/>
      <c r="I18" s="301"/>
      <c r="J18" s="301"/>
      <c r="K18" s="301"/>
      <c r="L18" s="318"/>
      <c r="M18" s="319"/>
      <c r="N18" s="301"/>
      <c r="O18" s="301"/>
      <c r="P18" s="301"/>
      <c r="Q18" s="429"/>
    </row>
    <row r="19" spans="1:17" ht="19.5" customHeight="1">
      <c r="A19" s="254"/>
      <c r="B19" s="280"/>
      <c r="C19" s="278"/>
      <c r="D19" s="264"/>
      <c r="E19" s="91"/>
      <c r="F19" s="279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19.5" customHeight="1">
      <c r="A20" s="254"/>
      <c r="B20" s="277" t="s">
        <v>241</v>
      </c>
      <c r="C20" s="278"/>
      <c r="D20" s="264"/>
      <c r="E20" s="91"/>
      <c r="F20" s="281"/>
      <c r="G20" s="318"/>
      <c r="H20" s="319"/>
      <c r="I20" s="301"/>
      <c r="J20" s="301"/>
      <c r="K20" s="552">
        <f>SUM(K9:K19)</f>
        <v>-0.9364874999999999</v>
      </c>
      <c r="L20" s="318"/>
      <c r="M20" s="319"/>
      <c r="N20" s="301"/>
      <c r="O20" s="301"/>
      <c r="P20" s="552">
        <f>SUM(P9:P19)</f>
        <v>-0.0304</v>
      </c>
      <c r="Q20" s="429"/>
    </row>
    <row r="21" spans="1:17" ht="19.5" customHeight="1">
      <c r="A21" s="254"/>
      <c r="B21" s="277" t="s">
        <v>242</v>
      </c>
      <c r="C21" s="278"/>
      <c r="D21" s="264"/>
      <c r="E21" s="91"/>
      <c r="F21" s="281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19.5" customHeight="1">
      <c r="A22" s="254"/>
      <c r="B22" s="277" t="s">
        <v>243</v>
      </c>
      <c r="C22" s="278"/>
      <c r="D22" s="264"/>
      <c r="E22" s="91"/>
      <c r="F22" s="281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19.5" customHeight="1">
      <c r="A23" s="254">
        <v>8</v>
      </c>
      <c r="B23" s="280" t="s">
        <v>244</v>
      </c>
      <c r="C23" s="278">
        <v>4864796</v>
      </c>
      <c r="D23" s="264" t="s">
        <v>12</v>
      </c>
      <c r="E23" s="91" t="s">
        <v>324</v>
      </c>
      <c r="F23" s="279">
        <v>200</v>
      </c>
      <c r="G23" s="318">
        <v>969766</v>
      </c>
      <c r="H23" s="319">
        <v>969861</v>
      </c>
      <c r="I23" s="301">
        <f t="shared" si="0"/>
        <v>-95</v>
      </c>
      <c r="J23" s="301">
        <f t="shared" si="1"/>
        <v>-19000</v>
      </c>
      <c r="K23" s="301">
        <f t="shared" si="2"/>
        <v>-0.019</v>
      </c>
      <c r="L23" s="318">
        <v>996469</v>
      </c>
      <c r="M23" s="319">
        <v>996751</v>
      </c>
      <c r="N23" s="301">
        <f t="shared" si="3"/>
        <v>-282</v>
      </c>
      <c r="O23" s="301">
        <f t="shared" si="4"/>
        <v>-56400</v>
      </c>
      <c r="P23" s="301">
        <f t="shared" si="5"/>
        <v>-0.0564</v>
      </c>
      <c r="Q23" s="440"/>
    </row>
    <row r="24" spans="1:17" ht="21" customHeight="1">
      <c r="A24" s="254">
        <v>9</v>
      </c>
      <c r="B24" s="280" t="s">
        <v>245</v>
      </c>
      <c r="C24" s="278">
        <v>5128407</v>
      </c>
      <c r="D24" s="264" t="s">
        <v>12</v>
      </c>
      <c r="E24" s="91" t="s">
        <v>324</v>
      </c>
      <c r="F24" s="279">
        <v>937.5</v>
      </c>
      <c r="G24" s="318">
        <v>987456</v>
      </c>
      <c r="H24" s="319">
        <v>987809</v>
      </c>
      <c r="I24" s="301">
        <f t="shared" si="0"/>
        <v>-353</v>
      </c>
      <c r="J24" s="301">
        <f t="shared" si="1"/>
        <v>-330937.5</v>
      </c>
      <c r="K24" s="301">
        <f t="shared" si="2"/>
        <v>-0.3309375</v>
      </c>
      <c r="L24" s="318">
        <v>999568</v>
      </c>
      <c r="M24" s="319">
        <v>999568</v>
      </c>
      <c r="N24" s="301">
        <f t="shared" si="3"/>
        <v>0</v>
      </c>
      <c r="O24" s="301">
        <f t="shared" si="4"/>
        <v>0</v>
      </c>
      <c r="P24" s="301">
        <f t="shared" si="5"/>
        <v>0</v>
      </c>
      <c r="Q24" s="435"/>
    </row>
    <row r="25" spans="1:17" ht="19.5" customHeight="1">
      <c r="A25" s="254"/>
      <c r="B25" s="277" t="s">
        <v>246</v>
      </c>
      <c r="C25" s="280"/>
      <c r="D25" s="264"/>
      <c r="E25" s="91"/>
      <c r="F25" s="281"/>
      <c r="G25" s="318"/>
      <c r="H25" s="319"/>
      <c r="I25" s="301"/>
      <c r="J25" s="301"/>
      <c r="K25" s="552">
        <f>SUM(K23:K24)</f>
        <v>-0.3499375</v>
      </c>
      <c r="L25" s="318"/>
      <c r="M25" s="319"/>
      <c r="N25" s="301"/>
      <c r="O25" s="301"/>
      <c r="P25" s="552">
        <f>SUM(P23:P24)</f>
        <v>-0.0564</v>
      </c>
      <c r="Q25" s="429"/>
    </row>
    <row r="26" spans="1:17" ht="19.5" customHeight="1">
      <c r="A26" s="254"/>
      <c r="B26" s="277" t="s">
        <v>247</v>
      </c>
      <c r="C26" s="278"/>
      <c r="D26" s="264"/>
      <c r="E26" s="80"/>
      <c r="F26" s="279"/>
      <c r="G26" s="318"/>
      <c r="H26" s="319"/>
      <c r="I26" s="301"/>
      <c r="J26" s="301"/>
      <c r="K26" s="301"/>
      <c r="L26" s="318"/>
      <c r="M26" s="319"/>
      <c r="N26" s="301"/>
      <c r="O26" s="301"/>
      <c r="P26" s="301"/>
      <c r="Q26" s="429"/>
    </row>
    <row r="27" spans="1:17" ht="19.5" customHeight="1">
      <c r="A27" s="254"/>
      <c r="B27" s="277" t="s">
        <v>243</v>
      </c>
      <c r="C27" s="278"/>
      <c r="D27" s="264"/>
      <c r="E27" s="80"/>
      <c r="F27" s="279"/>
      <c r="G27" s="318"/>
      <c r="H27" s="319"/>
      <c r="I27" s="301"/>
      <c r="J27" s="301"/>
      <c r="K27" s="301"/>
      <c r="L27" s="318"/>
      <c r="M27" s="319"/>
      <c r="N27" s="301"/>
      <c r="O27" s="301"/>
      <c r="P27" s="301"/>
      <c r="Q27" s="429"/>
    </row>
    <row r="28" spans="1:17" ht="19.5" customHeight="1">
      <c r="A28" s="254">
        <v>10</v>
      </c>
      <c r="B28" s="280" t="s">
        <v>248</v>
      </c>
      <c r="C28" s="278">
        <v>4864866</v>
      </c>
      <c r="D28" s="264" t="s">
        <v>12</v>
      </c>
      <c r="E28" s="91" t="s">
        <v>324</v>
      </c>
      <c r="F28" s="468">
        <v>1250</v>
      </c>
      <c r="G28" s="318">
        <v>1818</v>
      </c>
      <c r="H28" s="319">
        <v>1825</v>
      </c>
      <c r="I28" s="301">
        <f t="shared" si="0"/>
        <v>-7</v>
      </c>
      <c r="J28" s="301">
        <f t="shared" si="1"/>
        <v>-8750</v>
      </c>
      <c r="K28" s="301">
        <f t="shared" si="2"/>
        <v>-0.00875</v>
      </c>
      <c r="L28" s="318">
        <v>999220</v>
      </c>
      <c r="M28" s="319">
        <v>999230</v>
      </c>
      <c r="N28" s="301">
        <f t="shared" si="3"/>
        <v>-10</v>
      </c>
      <c r="O28" s="301">
        <f t="shared" si="4"/>
        <v>-12500</v>
      </c>
      <c r="P28" s="301">
        <f t="shared" si="5"/>
        <v>-0.0125</v>
      </c>
      <c r="Q28" s="429"/>
    </row>
    <row r="29" spans="1:17" ht="19.5" customHeight="1">
      <c r="A29" s="254">
        <v>11</v>
      </c>
      <c r="B29" s="280" t="s">
        <v>249</v>
      </c>
      <c r="C29" s="278">
        <v>5295125</v>
      </c>
      <c r="D29" s="264" t="s">
        <v>12</v>
      </c>
      <c r="E29" s="91" t="s">
        <v>324</v>
      </c>
      <c r="F29" s="468">
        <v>100</v>
      </c>
      <c r="G29" s="318">
        <v>358273</v>
      </c>
      <c r="H29" s="319">
        <v>358821</v>
      </c>
      <c r="I29" s="301">
        <f t="shared" si="0"/>
        <v>-548</v>
      </c>
      <c r="J29" s="301">
        <f t="shared" si="1"/>
        <v>-54800</v>
      </c>
      <c r="K29" s="301">
        <f t="shared" si="2"/>
        <v>-0.0548</v>
      </c>
      <c r="L29" s="318">
        <v>264387</v>
      </c>
      <c r="M29" s="319">
        <v>264774</v>
      </c>
      <c r="N29" s="301">
        <f t="shared" si="3"/>
        <v>-387</v>
      </c>
      <c r="O29" s="301">
        <f t="shared" si="4"/>
        <v>-38700</v>
      </c>
      <c r="P29" s="301">
        <f t="shared" si="5"/>
        <v>-0.0387</v>
      </c>
      <c r="Q29" s="429"/>
    </row>
    <row r="30" spans="1:17" ht="19.5" customHeight="1">
      <c r="A30" s="254"/>
      <c r="B30" s="280"/>
      <c r="C30" s="278"/>
      <c r="D30" s="264"/>
      <c r="E30" s="91"/>
      <c r="F30" s="468">
        <v>100</v>
      </c>
      <c r="G30" s="318">
        <v>367665</v>
      </c>
      <c r="H30" s="319">
        <v>367947</v>
      </c>
      <c r="I30" s="301">
        <f>G30-H30</f>
        <v>-282</v>
      </c>
      <c r="J30" s="301">
        <f>$F30*I30</f>
        <v>-28200</v>
      </c>
      <c r="K30" s="301">
        <f>J30/1000000</f>
        <v>-0.0282</v>
      </c>
      <c r="L30" s="318"/>
      <c r="M30" s="319"/>
      <c r="N30" s="301"/>
      <c r="O30" s="301"/>
      <c r="P30" s="301"/>
      <c r="Q30" s="429"/>
    </row>
    <row r="31" spans="1:17" ht="19.5" customHeight="1">
      <c r="A31" s="254">
        <v>12</v>
      </c>
      <c r="B31" s="280" t="s">
        <v>250</v>
      </c>
      <c r="C31" s="278">
        <v>5295126</v>
      </c>
      <c r="D31" s="264" t="s">
        <v>12</v>
      </c>
      <c r="E31" s="91" t="s">
        <v>324</v>
      </c>
      <c r="F31" s="468">
        <v>62.5</v>
      </c>
      <c r="G31" s="318">
        <v>297964</v>
      </c>
      <c r="H31" s="319">
        <v>297985</v>
      </c>
      <c r="I31" s="301">
        <f t="shared" si="0"/>
        <v>-21</v>
      </c>
      <c r="J31" s="301">
        <f t="shared" si="1"/>
        <v>-1312.5</v>
      </c>
      <c r="K31" s="301">
        <f t="shared" si="2"/>
        <v>-0.0013125</v>
      </c>
      <c r="L31" s="318">
        <v>62575</v>
      </c>
      <c r="M31" s="319">
        <v>62927</v>
      </c>
      <c r="N31" s="301">
        <f t="shared" si="3"/>
        <v>-352</v>
      </c>
      <c r="O31" s="301">
        <f t="shared" si="4"/>
        <v>-22000</v>
      </c>
      <c r="P31" s="301">
        <f t="shared" si="5"/>
        <v>-0.022</v>
      </c>
      <c r="Q31" s="429"/>
    </row>
    <row r="32" spans="1:17" ht="19.5" customHeight="1">
      <c r="A32" s="254"/>
      <c r="B32" s="280"/>
      <c r="C32" s="278"/>
      <c r="D32" s="264"/>
      <c r="E32" s="91"/>
      <c r="F32" s="468">
        <v>62.5</v>
      </c>
      <c r="G32" s="318">
        <v>312522</v>
      </c>
      <c r="H32" s="319">
        <v>313346</v>
      </c>
      <c r="I32" s="301">
        <f>G32-H32</f>
        <v>-824</v>
      </c>
      <c r="J32" s="301">
        <f>$F32*I32</f>
        <v>-51500</v>
      </c>
      <c r="K32" s="301">
        <f>J32/1000000</f>
        <v>-0.0515</v>
      </c>
      <c r="L32" s="318"/>
      <c r="M32" s="319"/>
      <c r="N32" s="301"/>
      <c r="O32" s="301"/>
      <c r="P32" s="301"/>
      <c r="Q32" s="429"/>
    </row>
    <row r="33" spans="1:17" ht="19.5" customHeight="1">
      <c r="A33" s="254"/>
      <c r="B33" s="280"/>
      <c r="C33" s="278"/>
      <c r="D33" s="264"/>
      <c r="E33" s="91"/>
      <c r="F33" s="468">
        <v>62.5</v>
      </c>
      <c r="G33" s="318">
        <v>334726</v>
      </c>
      <c r="H33" s="319">
        <v>335014</v>
      </c>
      <c r="I33" s="301">
        <f>G33-H33</f>
        <v>-288</v>
      </c>
      <c r="J33" s="301">
        <f>$F33*I33</f>
        <v>-18000</v>
      </c>
      <c r="K33" s="301">
        <f>J33/1000000</f>
        <v>-0.018</v>
      </c>
      <c r="L33" s="318"/>
      <c r="M33" s="319"/>
      <c r="N33" s="301"/>
      <c r="O33" s="301"/>
      <c r="P33" s="301"/>
      <c r="Q33" s="429"/>
    </row>
    <row r="34" spans="1:17" ht="19.5" customHeight="1">
      <c r="A34" s="254">
        <v>13</v>
      </c>
      <c r="B34" s="280" t="s">
        <v>251</v>
      </c>
      <c r="C34" s="278">
        <v>4865179</v>
      </c>
      <c r="D34" s="264" t="s">
        <v>12</v>
      </c>
      <c r="E34" s="91" t="s">
        <v>324</v>
      </c>
      <c r="F34" s="468">
        <v>800</v>
      </c>
      <c r="G34" s="318">
        <v>1231</v>
      </c>
      <c r="H34" s="319">
        <v>1254</v>
      </c>
      <c r="I34" s="301">
        <f t="shared" si="0"/>
        <v>-23</v>
      </c>
      <c r="J34" s="301">
        <f t="shared" si="1"/>
        <v>-18400</v>
      </c>
      <c r="K34" s="301">
        <f t="shared" si="2"/>
        <v>-0.0184</v>
      </c>
      <c r="L34" s="318">
        <v>669</v>
      </c>
      <c r="M34" s="319">
        <v>1001</v>
      </c>
      <c r="N34" s="301">
        <f t="shared" si="3"/>
        <v>-332</v>
      </c>
      <c r="O34" s="301">
        <f t="shared" si="4"/>
        <v>-265600</v>
      </c>
      <c r="P34" s="301">
        <f t="shared" si="5"/>
        <v>-0.2656</v>
      </c>
      <c r="Q34" s="429"/>
    </row>
    <row r="35" spans="1:17" ht="19.5" customHeight="1">
      <c r="A35" s="254">
        <v>14</v>
      </c>
      <c r="B35" s="280" t="s">
        <v>252</v>
      </c>
      <c r="C35" s="278">
        <v>4864795</v>
      </c>
      <c r="D35" s="264" t="s">
        <v>12</v>
      </c>
      <c r="E35" s="91" t="s">
        <v>324</v>
      </c>
      <c r="F35" s="468">
        <v>200</v>
      </c>
      <c r="G35" s="318">
        <v>952114</v>
      </c>
      <c r="H35" s="319">
        <v>953289</v>
      </c>
      <c r="I35" s="301">
        <f t="shared" si="0"/>
        <v>-1175</v>
      </c>
      <c r="J35" s="301">
        <f t="shared" si="1"/>
        <v>-235000</v>
      </c>
      <c r="K35" s="301">
        <f t="shared" si="2"/>
        <v>-0.235</v>
      </c>
      <c r="L35" s="318">
        <v>998511</v>
      </c>
      <c r="M35" s="319">
        <v>998511</v>
      </c>
      <c r="N35" s="301">
        <f t="shared" si="3"/>
        <v>0</v>
      </c>
      <c r="O35" s="301">
        <f t="shared" si="4"/>
        <v>0</v>
      </c>
      <c r="P35" s="301">
        <f t="shared" si="5"/>
        <v>0</v>
      </c>
      <c r="Q35" s="440"/>
    </row>
    <row r="36" spans="1:17" ht="19.5" customHeight="1">
      <c r="A36" s="254">
        <v>15</v>
      </c>
      <c r="B36" s="280" t="s">
        <v>351</v>
      </c>
      <c r="C36" s="278">
        <v>4864821</v>
      </c>
      <c r="D36" s="264" t="s">
        <v>12</v>
      </c>
      <c r="E36" s="91" t="s">
        <v>324</v>
      </c>
      <c r="F36" s="468">
        <v>150</v>
      </c>
      <c r="G36" s="318">
        <v>989328</v>
      </c>
      <c r="H36" s="319">
        <v>989627</v>
      </c>
      <c r="I36" s="301">
        <f t="shared" si="0"/>
        <v>-299</v>
      </c>
      <c r="J36" s="301">
        <f t="shared" si="1"/>
        <v>-44850</v>
      </c>
      <c r="K36" s="301">
        <f t="shared" si="2"/>
        <v>-0.04485</v>
      </c>
      <c r="L36" s="318">
        <v>988263</v>
      </c>
      <c r="M36" s="319">
        <v>988174</v>
      </c>
      <c r="N36" s="301">
        <f t="shared" si="3"/>
        <v>89</v>
      </c>
      <c r="O36" s="301">
        <f t="shared" si="4"/>
        <v>13350</v>
      </c>
      <c r="P36" s="301">
        <f t="shared" si="5"/>
        <v>0.01335</v>
      </c>
      <c r="Q36" s="449"/>
    </row>
    <row r="37" spans="1:17" ht="19.5" customHeight="1">
      <c r="A37" s="254"/>
      <c r="B37" s="277" t="s">
        <v>238</v>
      </c>
      <c r="C37" s="278"/>
      <c r="D37" s="264"/>
      <c r="E37" s="80"/>
      <c r="F37" s="279"/>
      <c r="G37" s="318"/>
      <c r="H37" s="319"/>
      <c r="I37" s="301"/>
      <c r="J37" s="301"/>
      <c r="K37" s="301"/>
      <c r="L37" s="318"/>
      <c r="M37" s="319"/>
      <c r="N37" s="301"/>
      <c r="O37" s="301"/>
      <c r="P37" s="301"/>
      <c r="Q37" s="429"/>
    </row>
    <row r="38" spans="1:17" ht="19.5" customHeight="1">
      <c r="A38" s="254">
        <v>16</v>
      </c>
      <c r="B38" s="280" t="s">
        <v>253</v>
      </c>
      <c r="C38" s="278">
        <v>4865185</v>
      </c>
      <c r="D38" s="264" t="s">
        <v>12</v>
      </c>
      <c r="E38" s="91" t="s">
        <v>324</v>
      </c>
      <c r="F38" s="468">
        <v>-2500</v>
      </c>
      <c r="G38" s="318">
        <v>997130</v>
      </c>
      <c r="H38" s="319">
        <v>997177</v>
      </c>
      <c r="I38" s="301">
        <f t="shared" si="0"/>
        <v>-47</v>
      </c>
      <c r="J38" s="301">
        <f t="shared" si="1"/>
        <v>117500</v>
      </c>
      <c r="K38" s="301">
        <f t="shared" si="2"/>
        <v>0.1175</v>
      </c>
      <c r="L38" s="318">
        <v>3042</v>
      </c>
      <c r="M38" s="319">
        <v>3042</v>
      </c>
      <c r="N38" s="301">
        <f t="shared" si="3"/>
        <v>0</v>
      </c>
      <c r="O38" s="301">
        <f t="shared" si="4"/>
        <v>0</v>
      </c>
      <c r="P38" s="301">
        <f t="shared" si="5"/>
        <v>0</v>
      </c>
      <c r="Q38" s="439"/>
    </row>
    <row r="39" spans="1:17" ht="19.5" customHeight="1">
      <c r="A39" s="254">
        <v>17</v>
      </c>
      <c r="B39" s="280" t="s">
        <v>256</v>
      </c>
      <c r="C39" s="278">
        <v>4902559</v>
      </c>
      <c r="D39" s="264" t="s">
        <v>12</v>
      </c>
      <c r="E39" s="91" t="s">
        <v>324</v>
      </c>
      <c r="F39" s="278">
        <v>-300</v>
      </c>
      <c r="G39" s="318">
        <v>231</v>
      </c>
      <c r="H39" s="319">
        <v>231</v>
      </c>
      <c r="I39" s="301">
        <f t="shared" si="0"/>
        <v>0</v>
      </c>
      <c r="J39" s="301">
        <f t="shared" si="1"/>
        <v>0</v>
      </c>
      <c r="K39" s="301">
        <f t="shared" si="2"/>
        <v>0</v>
      </c>
      <c r="L39" s="318">
        <v>9</v>
      </c>
      <c r="M39" s="319">
        <v>12</v>
      </c>
      <c r="N39" s="301">
        <f t="shared" si="3"/>
        <v>-3</v>
      </c>
      <c r="O39" s="301">
        <f t="shared" si="4"/>
        <v>900</v>
      </c>
      <c r="P39" s="301">
        <f t="shared" si="5"/>
        <v>0.0009</v>
      </c>
      <c r="Q39" s="429"/>
    </row>
    <row r="40" spans="1:17" ht="19.5" customHeight="1" thickBot="1">
      <c r="A40" s="282"/>
      <c r="B40" s="283" t="s">
        <v>254</v>
      </c>
      <c r="C40" s="283"/>
      <c r="D40" s="283"/>
      <c r="E40" s="283"/>
      <c r="F40" s="283"/>
      <c r="G40" s="97"/>
      <c r="H40" s="96"/>
      <c r="I40" s="96"/>
      <c r="J40" s="96"/>
      <c r="K40" s="393">
        <f>SUM(K28:K39)</f>
        <v>-0.34331249999999996</v>
      </c>
      <c r="L40" s="288"/>
      <c r="M40" s="638"/>
      <c r="N40" s="638"/>
      <c r="O40" s="638"/>
      <c r="P40" s="285">
        <f>SUM(P28:P39)</f>
        <v>-0.32455</v>
      </c>
      <c r="Q40" s="516"/>
    </row>
    <row r="41" spans="1:16" ht="13.5" thickTop="1">
      <c r="A41" s="51"/>
      <c r="B41" s="2"/>
      <c r="C41" s="87"/>
      <c r="D41" s="51"/>
      <c r="E41" s="87"/>
      <c r="F41" s="9"/>
      <c r="G41" s="9"/>
      <c r="H41" s="9"/>
      <c r="I41" s="9"/>
      <c r="J41" s="9"/>
      <c r="K41" s="10"/>
      <c r="L41" s="289"/>
      <c r="M41" s="507"/>
      <c r="N41" s="507"/>
      <c r="O41" s="507"/>
      <c r="P41" s="507"/>
    </row>
    <row r="42" spans="11:16" ht="12.75">
      <c r="K42" s="507"/>
      <c r="L42" s="507"/>
      <c r="M42" s="507"/>
      <c r="N42" s="507"/>
      <c r="O42" s="507"/>
      <c r="P42" s="507"/>
    </row>
    <row r="43" spans="7:16" ht="12.75">
      <c r="G43" s="639"/>
      <c r="K43" s="507"/>
      <c r="L43" s="507"/>
      <c r="M43" s="507"/>
      <c r="N43" s="507"/>
      <c r="O43" s="507"/>
      <c r="P43" s="507"/>
    </row>
    <row r="44" spans="2:16" ht="21.75">
      <c r="B44" s="177" t="s">
        <v>310</v>
      </c>
      <c r="K44" s="640">
        <f>K20</f>
        <v>-0.9364874999999999</v>
      </c>
      <c r="L44" s="641"/>
      <c r="M44" s="641"/>
      <c r="N44" s="641"/>
      <c r="O44" s="641"/>
      <c r="P44" s="640">
        <f>P20</f>
        <v>-0.0304</v>
      </c>
    </row>
    <row r="45" spans="2:16" ht="21.75">
      <c r="B45" s="177" t="s">
        <v>311</v>
      </c>
      <c r="K45" s="640">
        <f>K25</f>
        <v>-0.3499375</v>
      </c>
      <c r="L45" s="641"/>
      <c r="M45" s="641"/>
      <c r="N45" s="641"/>
      <c r="O45" s="641"/>
      <c r="P45" s="640">
        <f>P25</f>
        <v>-0.0564</v>
      </c>
    </row>
    <row r="46" spans="2:16" ht="21.75">
      <c r="B46" s="177" t="s">
        <v>312</v>
      </c>
      <c r="K46" s="640">
        <f>K40</f>
        <v>-0.34331249999999996</v>
      </c>
      <c r="L46" s="641"/>
      <c r="M46" s="641"/>
      <c r="N46" s="641"/>
      <c r="O46" s="641"/>
      <c r="P46" s="642">
        <f>P40</f>
        <v>-0.32455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84" zoomScaleNormal="75" zoomScaleSheetLayoutView="84" zoomScalePageLayoutView="0" workbookViewId="0" topLeftCell="A7">
      <selection activeCell="A47" sqref="A47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217</v>
      </c>
    </row>
    <row r="2" spans="1:16" ht="20.25">
      <c r="A2" s="296" t="s">
        <v>218</v>
      </c>
      <c r="P2" s="261" t="str">
        <f>NDPL!Q1</f>
        <v>DECEMBER-2020</v>
      </c>
    </row>
    <row r="3" spans="1:9" ht="18">
      <c r="A3" s="173" t="s">
        <v>327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373</v>
      </c>
      <c r="J4" s="17"/>
      <c r="K4" s="17"/>
      <c r="L4" s="17"/>
      <c r="M4" s="17"/>
      <c r="N4" s="44" t="s">
        <v>374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31/12/2020</v>
      </c>
      <c r="H5" s="31" t="str">
        <f>NDPL!H5</f>
        <v>INTIAL READING 01/12/2020</v>
      </c>
      <c r="I5" s="31" t="s">
        <v>4</v>
      </c>
      <c r="J5" s="31" t="s">
        <v>5</v>
      </c>
      <c r="K5" s="31" t="s">
        <v>6</v>
      </c>
      <c r="L5" s="33" t="str">
        <f>NDPL!G5</f>
        <v>FINAL READING 31/12/2020</v>
      </c>
      <c r="M5" s="31" t="str">
        <f>NDPL!H5</f>
        <v>INTIAL READING 01/12/2020</v>
      </c>
      <c r="N5" s="31" t="s">
        <v>4</v>
      </c>
      <c r="O5" s="31" t="s">
        <v>5</v>
      </c>
      <c r="P5" s="32" t="s">
        <v>6</v>
      </c>
      <c r="Q5" s="32" t="s">
        <v>287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4" t="s">
        <v>263</v>
      </c>
      <c r="C8" s="403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5" t="s">
        <v>264</v>
      </c>
      <c r="C9" s="406" t="s">
        <v>258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5" customFormat="1" ht="18">
      <c r="A10" s="396">
        <v>1</v>
      </c>
      <c r="B10" s="496" t="s">
        <v>259</v>
      </c>
      <c r="C10" s="403">
        <v>5295181</v>
      </c>
      <c r="D10" s="421" t="s">
        <v>12</v>
      </c>
      <c r="E10" s="111" t="s">
        <v>331</v>
      </c>
      <c r="F10" s="497">
        <v>1000</v>
      </c>
      <c r="G10" s="318">
        <v>106104</v>
      </c>
      <c r="H10" s="319">
        <v>103946</v>
      </c>
      <c r="I10" s="301">
        <f aca="true" t="shared" si="0" ref="I10:I15">G10-H10</f>
        <v>2158</v>
      </c>
      <c r="J10" s="301">
        <f aca="true" t="shared" si="1" ref="J10:J15">$F10*I10</f>
        <v>2158000</v>
      </c>
      <c r="K10" s="301">
        <f aca="true" t="shared" si="2" ref="K10:K15">J10/1000000</f>
        <v>2.158</v>
      </c>
      <c r="L10" s="318">
        <v>26568</v>
      </c>
      <c r="M10" s="319">
        <v>26118</v>
      </c>
      <c r="N10" s="301">
        <f>L10-M10</f>
        <v>450</v>
      </c>
      <c r="O10" s="301">
        <f>$F10*N10</f>
        <v>450000</v>
      </c>
      <c r="P10" s="301">
        <f>O10/1000000</f>
        <v>0.45</v>
      </c>
      <c r="Q10" s="429"/>
    </row>
    <row r="11" spans="1:17" s="425" customFormat="1" ht="18">
      <c r="A11" s="396">
        <v>2</v>
      </c>
      <c r="B11" s="496" t="s">
        <v>261</v>
      </c>
      <c r="C11" s="403">
        <v>4864970</v>
      </c>
      <c r="D11" s="421" t="s">
        <v>12</v>
      </c>
      <c r="E11" s="111" t="s">
        <v>331</v>
      </c>
      <c r="F11" s="497">
        <v>2000</v>
      </c>
      <c r="G11" s="318">
        <v>6882</v>
      </c>
      <c r="H11" s="319">
        <v>5902</v>
      </c>
      <c r="I11" s="301">
        <f t="shared" si="0"/>
        <v>980</v>
      </c>
      <c r="J11" s="301">
        <f t="shared" si="1"/>
        <v>1960000</v>
      </c>
      <c r="K11" s="301">
        <f t="shared" si="2"/>
        <v>1.96</v>
      </c>
      <c r="L11" s="318">
        <v>1013</v>
      </c>
      <c r="M11" s="319">
        <v>803</v>
      </c>
      <c r="N11" s="301">
        <f>L11-M11</f>
        <v>210</v>
      </c>
      <c r="O11" s="301">
        <f>$F11*N11</f>
        <v>420000</v>
      </c>
      <c r="P11" s="301">
        <f>O11/1000000</f>
        <v>0.42</v>
      </c>
      <c r="Q11" s="440"/>
    </row>
    <row r="12" spans="1:17" s="425" customFormat="1" ht="18">
      <c r="A12" s="90">
        <v>3</v>
      </c>
      <c r="B12" s="749" t="s">
        <v>454</v>
      </c>
      <c r="C12" s="403">
        <v>4864958</v>
      </c>
      <c r="D12" s="697" t="s">
        <v>12</v>
      </c>
      <c r="E12" s="697" t="s">
        <v>331</v>
      </c>
      <c r="F12" s="497">
        <v>-500</v>
      </c>
      <c r="G12" s="318">
        <v>924127</v>
      </c>
      <c r="H12" s="319">
        <v>927264</v>
      </c>
      <c r="I12" s="301">
        <f t="shared" si="0"/>
        <v>-3137</v>
      </c>
      <c r="J12" s="301">
        <f t="shared" si="1"/>
        <v>1568500</v>
      </c>
      <c r="K12" s="301">
        <f t="shared" si="2"/>
        <v>1.5685</v>
      </c>
      <c r="L12" s="318">
        <v>998042</v>
      </c>
      <c r="M12" s="319">
        <v>998044</v>
      </c>
      <c r="N12" s="301">
        <f>L12-M12</f>
        <v>-2</v>
      </c>
      <c r="O12" s="301">
        <f>$F12*N12</f>
        <v>1000</v>
      </c>
      <c r="P12" s="301">
        <f>O12/1000000</f>
        <v>0.001</v>
      </c>
      <c r="Q12" s="429"/>
    </row>
    <row r="13" spans="1:17" s="425" customFormat="1" ht="18">
      <c r="A13" s="90">
        <v>4</v>
      </c>
      <c r="B13" s="749" t="s">
        <v>455</v>
      </c>
      <c r="C13" s="403">
        <v>5295115</v>
      </c>
      <c r="D13" s="697" t="s">
        <v>12</v>
      </c>
      <c r="E13" s="697" t="s">
        <v>331</v>
      </c>
      <c r="F13" s="497">
        <v>-100</v>
      </c>
      <c r="G13" s="318">
        <v>470023</v>
      </c>
      <c r="H13" s="319">
        <v>471704</v>
      </c>
      <c r="I13" s="301">
        <f t="shared" si="0"/>
        <v>-1681</v>
      </c>
      <c r="J13" s="301">
        <f t="shared" si="1"/>
        <v>168100</v>
      </c>
      <c r="K13" s="301">
        <f t="shared" si="2"/>
        <v>0.1681</v>
      </c>
      <c r="L13" s="318">
        <v>984122</v>
      </c>
      <c r="M13" s="319">
        <v>984121</v>
      </c>
      <c r="N13" s="301">
        <f>L13-M13</f>
        <v>1</v>
      </c>
      <c r="O13" s="301">
        <f>$F13*N13</f>
        <v>-100</v>
      </c>
      <c r="P13" s="301">
        <f>O13/1000000</f>
        <v>-0.0001</v>
      </c>
      <c r="Q13" s="429"/>
    </row>
    <row r="14" spans="1:17" ht="18">
      <c r="A14" s="90"/>
      <c r="B14" s="117"/>
      <c r="C14" s="101"/>
      <c r="D14" s="421"/>
      <c r="E14" s="118"/>
      <c r="F14" s="497">
        <v>-100</v>
      </c>
      <c r="G14" s="318">
        <v>472100</v>
      </c>
      <c r="H14" s="264">
        <v>472416</v>
      </c>
      <c r="I14" s="301">
        <f t="shared" si="0"/>
        <v>-316</v>
      </c>
      <c r="J14" s="301">
        <f t="shared" si="1"/>
        <v>31600</v>
      </c>
      <c r="K14" s="301">
        <f t="shared" si="2"/>
        <v>0.0316</v>
      </c>
      <c r="L14" s="172"/>
      <c r="M14" s="64"/>
      <c r="N14" s="64"/>
      <c r="O14" s="64"/>
      <c r="P14" s="66"/>
      <c r="Q14" s="143"/>
    </row>
    <row r="15" spans="1:17" ht="18">
      <c r="A15" s="90"/>
      <c r="B15" s="117"/>
      <c r="C15" s="101"/>
      <c r="D15" s="421"/>
      <c r="E15" s="118"/>
      <c r="F15" s="497">
        <v>-100</v>
      </c>
      <c r="G15" s="318">
        <v>479200</v>
      </c>
      <c r="H15" s="264">
        <v>479565</v>
      </c>
      <c r="I15" s="301">
        <f t="shared" si="0"/>
        <v>-365</v>
      </c>
      <c r="J15" s="301">
        <f t="shared" si="1"/>
        <v>36500</v>
      </c>
      <c r="K15" s="301">
        <f t="shared" si="2"/>
        <v>0.0365</v>
      </c>
      <c r="L15" s="172"/>
      <c r="M15" s="64"/>
      <c r="N15" s="64"/>
      <c r="O15" s="64"/>
      <c r="P15" s="64"/>
      <c r="Q15" s="143"/>
    </row>
    <row r="16" spans="1:17" ht="18">
      <c r="A16" s="90"/>
      <c r="B16" s="117"/>
      <c r="C16" s="101"/>
      <c r="D16" s="421"/>
      <c r="E16" s="118"/>
      <c r="F16" s="119"/>
      <c r="G16" s="123"/>
      <c r="H16" s="416" t="s">
        <v>296</v>
      </c>
      <c r="I16" s="399"/>
      <c r="J16" s="284"/>
      <c r="K16" s="400">
        <f>SUM(K10:K14)</f>
        <v>5.8862000000000005</v>
      </c>
      <c r="L16" s="172"/>
      <c r="M16" s="417" t="s">
        <v>296</v>
      </c>
      <c r="N16" s="401"/>
      <c r="O16" s="397"/>
      <c r="P16" s="400">
        <f>SUM(P10:P14)</f>
        <v>0.8709</v>
      </c>
      <c r="Q16" s="143"/>
    </row>
    <row r="17" spans="1:17" ht="18">
      <c r="A17" s="90"/>
      <c r="B17" s="293"/>
      <c r="C17" s="292"/>
      <c r="D17" s="421"/>
      <c r="E17" s="118"/>
      <c r="F17" s="119"/>
      <c r="G17" s="123"/>
      <c r="H17" s="124"/>
      <c r="I17" s="64"/>
      <c r="J17" s="64"/>
      <c r="K17" s="66"/>
      <c r="L17" s="172"/>
      <c r="M17" s="64"/>
      <c r="N17" s="64"/>
      <c r="O17" s="64"/>
      <c r="P17" s="66"/>
      <c r="Q17" s="143"/>
    </row>
    <row r="18" spans="1:17" ht="18">
      <c r="A18" s="21"/>
      <c r="B18" s="17"/>
      <c r="C18" s="17"/>
      <c r="D18" s="17"/>
      <c r="E18" s="17"/>
      <c r="F18" s="17"/>
      <c r="G18" s="21"/>
      <c r="H18" s="419"/>
      <c r="I18" s="418"/>
      <c r="J18" s="370"/>
      <c r="K18" s="402"/>
      <c r="L18" s="21"/>
      <c r="M18" s="419"/>
      <c r="N18" s="402"/>
      <c r="O18" s="370"/>
      <c r="P18" s="402"/>
      <c r="Q18" s="143"/>
    </row>
    <row r="19" spans="1:17" ht="12.75">
      <c r="A19" s="21"/>
      <c r="B19" s="17"/>
      <c r="C19" s="17"/>
      <c r="D19" s="17"/>
      <c r="E19" s="17"/>
      <c r="F19" s="17"/>
      <c r="G19" s="21"/>
      <c r="H19" s="17"/>
      <c r="I19" s="17"/>
      <c r="J19" s="17"/>
      <c r="K19" s="17"/>
      <c r="L19" s="21"/>
      <c r="M19" s="17"/>
      <c r="N19" s="17"/>
      <c r="O19" s="17"/>
      <c r="P19" s="95"/>
      <c r="Q19" s="143"/>
    </row>
    <row r="20" spans="1:17" ht="13.5" thickBot="1">
      <c r="A20" s="25"/>
      <c r="B20" s="26"/>
      <c r="C20" s="26"/>
      <c r="D20" s="26"/>
      <c r="E20" s="26"/>
      <c r="F20" s="26"/>
      <c r="G20" s="25"/>
      <c r="H20" s="26"/>
      <c r="I20" s="185"/>
      <c r="J20" s="26"/>
      <c r="K20" s="186"/>
      <c r="L20" s="25"/>
      <c r="M20" s="26"/>
      <c r="N20" s="185"/>
      <c r="O20" s="26"/>
      <c r="P20" s="186"/>
      <c r="Q20" s="144"/>
    </row>
    <row r="21" ht="13.5" thickTop="1"/>
    <row r="25" spans="1:16" ht="18">
      <c r="A25" s="407" t="s">
        <v>266</v>
      </c>
      <c r="B25" s="174"/>
      <c r="C25" s="174"/>
      <c r="D25" s="174"/>
      <c r="E25" s="174"/>
      <c r="F25" s="174"/>
      <c r="K25" s="125">
        <f>(K16+K18)</f>
        <v>5.8862000000000005</v>
      </c>
      <c r="L25" s="126"/>
      <c r="M25" s="126"/>
      <c r="N25" s="126"/>
      <c r="O25" s="126"/>
      <c r="P25" s="125">
        <f>(P16+P18)</f>
        <v>0.8709</v>
      </c>
    </row>
    <row r="28" spans="1:2" ht="18">
      <c r="A28" s="407" t="s">
        <v>267</v>
      </c>
      <c r="B28" s="407" t="s">
        <v>268</v>
      </c>
    </row>
    <row r="29" spans="1:16" ht="18">
      <c r="A29" s="187"/>
      <c r="B29" s="187"/>
      <c r="H29" s="147" t="s">
        <v>269</v>
      </c>
      <c r="I29" s="174"/>
      <c r="J29" s="147"/>
      <c r="K29" s="259">
        <f>SUM(NDPL!K57:K59)</f>
        <v>-20.41860565</v>
      </c>
      <c r="L29" s="259"/>
      <c r="M29" s="259"/>
      <c r="N29" s="259"/>
      <c r="O29" s="259"/>
      <c r="P29" s="259">
        <f>SUM(NDPL!P57:P59)</f>
        <v>-0.0029999600000000003</v>
      </c>
    </row>
    <row r="30" spans="8:16" ht="18">
      <c r="H30" s="147" t="s">
        <v>270</v>
      </c>
      <c r="I30" s="174"/>
      <c r="J30" s="147"/>
      <c r="K30" s="259">
        <f>BRPL!K18</f>
        <v>0</v>
      </c>
      <c r="L30" s="259"/>
      <c r="M30" s="259"/>
      <c r="N30" s="259"/>
      <c r="O30" s="259"/>
      <c r="P30" s="259">
        <f>BRPL!P18</f>
        <v>0</v>
      </c>
    </row>
    <row r="31" spans="8:16" ht="18">
      <c r="H31" s="147" t="s">
        <v>271</v>
      </c>
      <c r="I31" s="174"/>
      <c r="J31" s="147"/>
      <c r="K31" s="174">
        <f>SUM(BYPL!K31,BYPL!K86:K89)</f>
        <v>-6.03925</v>
      </c>
      <c r="L31" s="174"/>
      <c r="M31" s="408"/>
      <c r="N31" s="174"/>
      <c r="O31" s="174"/>
      <c r="P31" s="174">
        <f>SUM(BYPL!P31,BYPL!P86:P89)</f>
        <v>-0.55775</v>
      </c>
    </row>
    <row r="32" spans="8:16" ht="18">
      <c r="H32" s="147" t="s">
        <v>272</v>
      </c>
      <c r="I32" s="174"/>
      <c r="J32" s="147"/>
      <c r="K32" s="174">
        <f>NDMC!K32</f>
        <v>-1.1215</v>
      </c>
      <c r="L32" s="174"/>
      <c r="N32" s="174"/>
      <c r="O32" s="174"/>
      <c r="P32" s="174">
        <f>NDMC!P32</f>
        <v>-0.4835</v>
      </c>
    </row>
    <row r="33" spans="8:16" ht="18">
      <c r="H33" s="147" t="s">
        <v>273</v>
      </c>
      <c r="I33" s="174"/>
      <c r="J33" s="147"/>
      <c r="K33" s="174">
        <v>0</v>
      </c>
      <c r="L33" s="174"/>
      <c r="M33" s="174"/>
      <c r="N33" s="174"/>
      <c r="O33" s="174"/>
      <c r="P33" s="174">
        <v>0</v>
      </c>
    </row>
    <row r="34" spans="8:16" ht="18">
      <c r="H34" s="147" t="s">
        <v>442</v>
      </c>
      <c r="I34" s="174"/>
      <c r="J34" s="147"/>
      <c r="K34" s="174">
        <v>0</v>
      </c>
      <c r="L34" s="174"/>
      <c r="N34" s="174"/>
      <c r="O34" s="174"/>
      <c r="P34" s="174">
        <v>0</v>
      </c>
    </row>
    <row r="35" spans="8:16" ht="18">
      <c r="H35" s="409" t="s">
        <v>274</v>
      </c>
      <c r="I35" s="147"/>
      <c r="J35" s="147"/>
      <c r="K35" s="147">
        <f>SUM(K29:K34)</f>
        <v>-27.57935565</v>
      </c>
      <c r="L35" s="174"/>
      <c r="M35" s="174"/>
      <c r="N35" s="174"/>
      <c r="O35" s="174"/>
      <c r="P35" s="147">
        <f>SUM(P29:P34)</f>
        <v>-1.04424996</v>
      </c>
    </row>
    <row r="36" spans="8:16" ht="18">
      <c r="H36" s="174"/>
      <c r="I36" s="174"/>
      <c r="J36" s="174"/>
      <c r="K36" s="174"/>
      <c r="L36" s="174"/>
      <c r="N36" s="174"/>
      <c r="O36" s="174"/>
      <c r="P36" s="174"/>
    </row>
    <row r="37" spans="1:16" ht="18">
      <c r="A37" s="407" t="s">
        <v>297</v>
      </c>
      <c r="B37" s="103"/>
      <c r="C37" s="103"/>
      <c r="D37" s="103"/>
      <c r="E37" s="103"/>
      <c r="F37" s="103"/>
      <c r="G37" s="103"/>
      <c r="H37" s="147"/>
      <c r="I37" s="410"/>
      <c r="J37" s="147"/>
      <c r="K37" s="410">
        <f>(K25+K35)</f>
        <v>-21.69315565</v>
      </c>
      <c r="L37" s="174"/>
      <c r="M37" s="174"/>
      <c r="N37" s="174"/>
      <c r="O37" s="174"/>
      <c r="P37" s="410">
        <f>(P25+P35)</f>
        <v>-0.17334995999999991</v>
      </c>
    </row>
    <row r="38" spans="1:10" ht="18">
      <c r="A38" s="147"/>
      <c r="B38" s="102"/>
      <c r="C38" s="103"/>
      <c r="D38" s="103"/>
      <c r="E38" s="103"/>
      <c r="F38" s="103"/>
      <c r="G38" s="103"/>
      <c r="H38" s="103"/>
      <c r="I38" s="128"/>
      <c r="J38" s="103"/>
    </row>
    <row r="39" spans="1:10" ht="18">
      <c r="A39" s="409" t="s">
        <v>275</v>
      </c>
      <c r="B39" s="147" t="s">
        <v>276</v>
      </c>
      <c r="C39" s="103"/>
      <c r="D39" s="103"/>
      <c r="E39" s="103"/>
      <c r="F39" s="103"/>
      <c r="G39" s="103"/>
      <c r="H39" s="103"/>
      <c r="I39" s="128"/>
      <c r="J39" s="103"/>
    </row>
    <row r="40" spans="1:10" ht="12.75">
      <c r="A40" s="127"/>
      <c r="B40" s="102"/>
      <c r="C40" s="103"/>
      <c r="D40" s="103"/>
      <c r="E40" s="103"/>
      <c r="F40" s="103"/>
      <c r="G40" s="103"/>
      <c r="H40" s="103"/>
      <c r="I40" s="128"/>
      <c r="J40" s="103"/>
    </row>
    <row r="41" spans="1:16" ht="18">
      <c r="A41" s="411" t="s">
        <v>277</v>
      </c>
      <c r="B41" s="412" t="s">
        <v>278</v>
      </c>
      <c r="C41" s="413" t="s">
        <v>279</v>
      </c>
      <c r="D41" s="412"/>
      <c r="E41" s="412"/>
      <c r="F41" s="412"/>
      <c r="G41" s="174">
        <v>31.9461</v>
      </c>
      <c r="H41" s="412" t="s">
        <v>280</v>
      </c>
      <c r="I41" s="412"/>
      <c r="J41" s="414"/>
      <c r="K41" s="412">
        <f aca="true" t="shared" si="3" ref="K41:K46">($K$37*G41)/100</f>
        <v>-6.930117197104651</v>
      </c>
      <c r="L41" s="412"/>
      <c r="M41" s="412"/>
      <c r="N41" s="412"/>
      <c r="O41" s="412"/>
      <c r="P41" s="412">
        <f aca="true" t="shared" si="4" ref="P41:P46">($P$37*G41)/100</f>
        <v>-0.05537855157155997</v>
      </c>
    </row>
    <row r="42" spans="1:16" ht="18">
      <c r="A42" s="411" t="s">
        <v>281</v>
      </c>
      <c r="B42" s="412" t="s">
        <v>332</v>
      </c>
      <c r="C42" s="413" t="s">
        <v>279</v>
      </c>
      <c r="D42" s="412"/>
      <c r="E42" s="412"/>
      <c r="F42" s="412"/>
      <c r="G42" s="174">
        <v>41.4705</v>
      </c>
      <c r="H42" s="412" t="s">
        <v>280</v>
      </c>
      <c r="I42" s="412"/>
      <c r="J42" s="414"/>
      <c r="K42" s="412">
        <f t="shared" si="3"/>
        <v>-8.996260113833252</v>
      </c>
      <c r="L42" s="412"/>
      <c r="N42" s="412"/>
      <c r="O42" s="412"/>
      <c r="P42" s="412">
        <f t="shared" si="4"/>
        <v>-0.07188909516179996</v>
      </c>
    </row>
    <row r="43" spans="1:16" ht="18">
      <c r="A43" s="411" t="s">
        <v>282</v>
      </c>
      <c r="B43" s="412" t="s">
        <v>333</v>
      </c>
      <c r="C43" s="413" t="s">
        <v>279</v>
      </c>
      <c r="D43" s="412"/>
      <c r="E43" s="412"/>
      <c r="F43" s="412"/>
      <c r="G43" s="174">
        <v>20.811</v>
      </c>
      <c r="H43" s="412" t="s">
        <v>280</v>
      </c>
      <c r="I43" s="412"/>
      <c r="J43" s="414"/>
      <c r="K43" s="412">
        <f t="shared" si="3"/>
        <v>-4.514562622321501</v>
      </c>
      <c r="L43" s="412"/>
      <c r="M43" s="412"/>
      <c r="N43" s="412"/>
      <c r="O43" s="412"/>
      <c r="P43" s="412">
        <f t="shared" si="4"/>
        <v>-0.03607586017559998</v>
      </c>
    </row>
    <row r="44" spans="1:16" ht="18">
      <c r="A44" s="411" t="s">
        <v>283</v>
      </c>
      <c r="B44" s="412" t="s">
        <v>334</v>
      </c>
      <c r="C44" s="413" t="s">
        <v>279</v>
      </c>
      <c r="D44" s="412"/>
      <c r="E44" s="412"/>
      <c r="F44" s="412"/>
      <c r="G44" s="174">
        <v>4.3098</v>
      </c>
      <c r="H44" s="412" t="s">
        <v>280</v>
      </c>
      <c r="I44" s="412"/>
      <c r="J44" s="414"/>
      <c r="K44" s="412">
        <f t="shared" si="3"/>
        <v>-0.9349316222037001</v>
      </c>
      <c r="L44" s="412"/>
      <c r="M44" s="412"/>
      <c r="N44" s="412"/>
      <c r="O44" s="412"/>
      <c r="P44" s="412">
        <f t="shared" si="4"/>
        <v>-0.0074710365760799965</v>
      </c>
    </row>
    <row r="45" spans="1:16" ht="18">
      <c r="A45" s="411" t="s">
        <v>284</v>
      </c>
      <c r="B45" s="412" t="s">
        <v>335</v>
      </c>
      <c r="C45" s="413" t="s">
        <v>279</v>
      </c>
      <c r="D45" s="412"/>
      <c r="E45" s="412"/>
      <c r="F45" s="412"/>
      <c r="G45" s="174">
        <v>1.147</v>
      </c>
      <c r="H45" s="412" t="s">
        <v>280</v>
      </c>
      <c r="I45" s="412"/>
      <c r="J45" s="414"/>
      <c r="K45" s="412">
        <f t="shared" si="3"/>
        <v>-0.24882049530550002</v>
      </c>
      <c r="L45" s="412"/>
      <c r="M45" s="412"/>
      <c r="N45" s="412"/>
      <c r="O45" s="412"/>
      <c r="P45" s="412">
        <f t="shared" si="4"/>
        <v>-0.0019883240411999992</v>
      </c>
    </row>
    <row r="46" spans="1:16" ht="18">
      <c r="A46" s="411" t="s">
        <v>440</v>
      </c>
      <c r="B46" s="412" t="s">
        <v>441</v>
      </c>
      <c r="C46" s="413" t="s">
        <v>279</v>
      </c>
      <c r="F46" s="129"/>
      <c r="G46" s="412">
        <v>0.3156</v>
      </c>
      <c r="H46" s="412" t="s">
        <v>280</v>
      </c>
      <c r="J46" s="130"/>
      <c r="K46" s="412">
        <f t="shared" si="3"/>
        <v>-0.06846359923140001</v>
      </c>
      <c r="P46" s="412">
        <f t="shared" si="4"/>
        <v>-0.0005470924737599997</v>
      </c>
    </row>
    <row r="47" spans="1:10" ht="15">
      <c r="A47" s="415" t="s">
        <v>482</v>
      </c>
      <c r="F47" s="129"/>
      <c r="J47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X20" sqref="X20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4" t="s">
        <v>330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9" t="s">
        <v>360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474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298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8" t="s">
        <v>317</v>
      </c>
      <c r="J11" s="240"/>
      <c r="K11" s="240"/>
      <c r="L11" s="240"/>
      <c r="M11" s="240"/>
      <c r="N11" s="378" t="s">
        <v>318</v>
      </c>
      <c r="O11" s="240"/>
      <c r="P11" s="240"/>
      <c r="Q11" s="353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8">
        <v>1</v>
      </c>
      <c r="B13" s="359" t="s">
        <v>299</v>
      </c>
      <c r="C13" s="360"/>
      <c r="D13" s="360"/>
      <c r="E13" s="357"/>
      <c r="F13" s="357"/>
      <c r="G13" s="204"/>
      <c r="H13" s="354"/>
      <c r="I13" s="355">
        <f>NDPL!K176</f>
        <v>-73.25604640710468</v>
      </c>
      <c r="J13" s="238"/>
      <c r="K13" s="238"/>
      <c r="L13" s="238"/>
      <c r="M13" s="354"/>
      <c r="N13" s="355">
        <f>NDPL!P176</f>
        <v>-4.629481801571558</v>
      </c>
      <c r="O13" s="238"/>
      <c r="P13" s="238"/>
      <c r="Q13" s="252"/>
      <c r="R13" s="17"/>
    </row>
    <row r="14" spans="1:18" ht="26.25">
      <c r="A14" s="358"/>
      <c r="B14" s="359"/>
      <c r="C14" s="360"/>
      <c r="D14" s="360"/>
      <c r="E14" s="357"/>
      <c r="F14" s="357"/>
      <c r="G14" s="204"/>
      <c r="H14" s="354"/>
      <c r="I14" s="355"/>
      <c r="J14" s="238"/>
      <c r="K14" s="238"/>
      <c r="L14" s="238"/>
      <c r="M14" s="354"/>
      <c r="N14" s="355"/>
      <c r="O14" s="238"/>
      <c r="P14" s="238"/>
      <c r="Q14" s="252"/>
      <c r="R14" s="17"/>
    </row>
    <row r="15" spans="1:18" ht="26.25">
      <c r="A15" s="358"/>
      <c r="B15" s="359"/>
      <c r="C15" s="360"/>
      <c r="D15" s="360"/>
      <c r="E15" s="357"/>
      <c r="F15" s="357"/>
      <c r="G15" s="199"/>
      <c r="H15" s="354"/>
      <c r="I15" s="355"/>
      <c r="J15" s="238"/>
      <c r="K15" s="238"/>
      <c r="L15" s="238"/>
      <c r="M15" s="354"/>
      <c r="N15" s="355"/>
      <c r="O15" s="238"/>
      <c r="P15" s="238"/>
      <c r="Q15" s="252"/>
      <c r="R15" s="17"/>
    </row>
    <row r="16" spans="1:18" ht="23.25" customHeight="1">
      <c r="A16" s="358">
        <v>2</v>
      </c>
      <c r="B16" s="359" t="s">
        <v>300</v>
      </c>
      <c r="C16" s="360"/>
      <c r="D16" s="360"/>
      <c r="E16" s="357"/>
      <c r="F16" s="357"/>
      <c r="G16" s="204"/>
      <c r="H16" s="354"/>
      <c r="I16" s="355">
        <f>BRPL!K219</f>
        <v>-57.12548791183323</v>
      </c>
      <c r="J16" s="238"/>
      <c r="K16" s="238"/>
      <c r="L16" s="238"/>
      <c r="M16" s="354"/>
      <c r="N16" s="355">
        <f>BRPL!P219</f>
        <v>-2.6501131291618</v>
      </c>
      <c r="O16" s="238"/>
      <c r="P16" s="238"/>
      <c r="Q16" s="252"/>
      <c r="R16" s="17"/>
    </row>
    <row r="17" spans="1:18" ht="26.25">
      <c r="A17" s="358"/>
      <c r="B17" s="359"/>
      <c r="C17" s="360"/>
      <c r="D17" s="360"/>
      <c r="E17" s="357"/>
      <c r="F17" s="357"/>
      <c r="G17" s="204"/>
      <c r="H17" s="354"/>
      <c r="I17" s="355"/>
      <c r="J17" s="238"/>
      <c r="K17" s="238"/>
      <c r="L17" s="238"/>
      <c r="M17" s="354"/>
      <c r="N17" s="355"/>
      <c r="O17" s="238"/>
      <c r="P17" s="238"/>
      <c r="Q17" s="252"/>
      <c r="R17" s="17"/>
    </row>
    <row r="18" spans="1:18" ht="26.25">
      <c r="A18" s="358"/>
      <c r="B18" s="359"/>
      <c r="C18" s="360"/>
      <c r="D18" s="360"/>
      <c r="E18" s="357"/>
      <c r="F18" s="357"/>
      <c r="G18" s="199"/>
      <c r="H18" s="354"/>
      <c r="I18" s="355"/>
      <c r="J18" s="238"/>
      <c r="K18" s="238"/>
      <c r="L18" s="238"/>
      <c r="M18" s="354"/>
      <c r="N18" s="355"/>
      <c r="O18" s="238"/>
      <c r="P18" s="238"/>
      <c r="Q18" s="252"/>
      <c r="R18" s="17"/>
    </row>
    <row r="19" spans="1:18" ht="23.25" customHeight="1">
      <c r="A19" s="358">
        <v>3</v>
      </c>
      <c r="B19" s="359" t="s">
        <v>301</v>
      </c>
      <c r="C19" s="360"/>
      <c r="D19" s="360"/>
      <c r="E19" s="357"/>
      <c r="F19" s="357"/>
      <c r="G19" s="204"/>
      <c r="H19" s="354"/>
      <c r="I19" s="355">
        <f>BYPL!K171</f>
        <v>-37.0088169923215</v>
      </c>
      <c r="J19" s="238"/>
      <c r="K19" s="238"/>
      <c r="L19" s="238"/>
      <c r="M19" s="354"/>
      <c r="N19" s="355">
        <f>BYPL!P171</f>
        <v>-0.44584939017559994</v>
      </c>
      <c r="O19" s="238"/>
      <c r="P19" s="238"/>
      <c r="Q19" s="252"/>
      <c r="R19" s="17"/>
    </row>
    <row r="20" spans="1:18" ht="26.25">
      <c r="A20" s="358"/>
      <c r="B20" s="359"/>
      <c r="C20" s="360"/>
      <c r="D20" s="360"/>
      <c r="E20" s="357"/>
      <c r="F20" s="357"/>
      <c r="G20" s="204"/>
      <c r="H20" s="354"/>
      <c r="I20" s="355"/>
      <c r="J20" s="238"/>
      <c r="K20" s="238"/>
      <c r="L20" s="238"/>
      <c r="M20" s="354"/>
      <c r="N20" s="355"/>
      <c r="O20" s="238"/>
      <c r="P20" s="238"/>
      <c r="Q20" s="252"/>
      <c r="R20" s="17"/>
    </row>
    <row r="21" spans="1:18" ht="26.25">
      <c r="A21" s="358"/>
      <c r="B21" s="361"/>
      <c r="C21" s="361"/>
      <c r="D21" s="361"/>
      <c r="E21" s="260"/>
      <c r="F21" s="260"/>
      <c r="G21" s="100"/>
      <c r="H21" s="354"/>
      <c r="I21" s="355"/>
      <c r="J21" s="238"/>
      <c r="K21" s="238"/>
      <c r="L21" s="238"/>
      <c r="M21" s="354"/>
      <c r="N21" s="355"/>
      <c r="O21" s="238"/>
      <c r="P21" s="238"/>
      <c r="Q21" s="252"/>
      <c r="R21" s="17"/>
    </row>
    <row r="22" spans="1:18" ht="26.25">
      <c r="A22" s="358">
        <v>4</v>
      </c>
      <c r="B22" s="359" t="s">
        <v>302</v>
      </c>
      <c r="C22" s="361"/>
      <c r="D22" s="361"/>
      <c r="E22" s="260"/>
      <c r="F22" s="260"/>
      <c r="G22" s="204"/>
      <c r="H22" s="354"/>
      <c r="I22" s="355">
        <f>NDMC!K82</f>
        <v>-7.123260222203698</v>
      </c>
      <c r="J22" s="238"/>
      <c r="K22" s="238"/>
      <c r="L22" s="238"/>
      <c r="M22" s="354"/>
      <c r="N22" s="355">
        <f>NDMC!P82</f>
        <v>-0.7887026965760795</v>
      </c>
      <c r="O22" s="238"/>
      <c r="P22" s="238"/>
      <c r="Q22" s="252"/>
      <c r="R22" s="17"/>
    </row>
    <row r="23" spans="1:18" ht="26.25">
      <c r="A23" s="358"/>
      <c r="B23" s="359"/>
      <c r="C23" s="361"/>
      <c r="D23" s="361"/>
      <c r="E23" s="260"/>
      <c r="F23" s="260"/>
      <c r="G23" s="204"/>
      <c r="H23" s="354"/>
      <c r="I23" s="355"/>
      <c r="J23" s="238"/>
      <c r="K23" s="238"/>
      <c r="L23" s="238"/>
      <c r="M23" s="354"/>
      <c r="N23" s="355"/>
      <c r="O23" s="238"/>
      <c r="P23" s="238"/>
      <c r="Q23" s="252"/>
      <c r="R23" s="17"/>
    </row>
    <row r="24" spans="1:18" ht="26.25">
      <c r="A24" s="358"/>
      <c r="B24" s="361"/>
      <c r="C24" s="361"/>
      <c r="D24" s="361"/>
      <c r="E24" s="260"/>
      <c r="F24" s="260"/>
      <c r="G24" s="100"/>
      <c r="H24" s="354"/>
      <c r="I24" s="355"/>
      <c r="J24" s="238"/>
      <c r="K24" s="238"/>
      <c r="L24" s="238"/>
      <c r="M24" s="354"/>
      <c r="N24" s="355"/>
      <c r="O24" s="238"/>
      <c r="P24" s="238"/>
      <c r="Q24" s="252"/>
      <c r="R24" s="17"/>
    </row>
    <row r="25" spans="1:18" ht="26.25">
      <c r="A25" s="358">
        <v>5</v>
      </c>
      <c r="B25" s="359" t="s">
        <v>303</v>
      </c>
      <c r="C25" s="361"/>
      <c r="D25" s="361"/>
      <c r="E25" s="260"/>
      <c r="F25" s="260"/>
      <c r="G25" s="204"/>
      <c r="H25" s="354" t="s">
        <v>329</v>
      </c>
      <c r="I25" s="355">
        <f>MES!K55</f>
        <v>0.018547004694499908</v>
      </c>
      <c r="J25" s="238"/>
      <c r="K25" s="238"/>
      <c r="L25" s="238"/>
      <c r="M25" s="354" t="s">
        <v>329</v>
      </c>
      <c r="N25" s="355">
        <f>MES!P55</f>
        <v>0.14255417595880002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6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8">
        <v>6</v>
      </c>
      <c r="B28" s="359" t="s">
        <v>428</v>
      </c>
      <c r="C28" s="361"/>
      <c r="D28" s="361"/>
      <c r="E28" s="260"/>
      <c r="F28" s="260"/>
      <c r="G28" s="204"/>
      <c r="H28" s="354" t="s">
        <v>329</v>
      </c>
      <c r="I28" s="355">
        <f>Railway!K23</f>
        <v>0.37636640076860006</v>
      </c>
      <c r="J28" s="238"/>
      <c r="K28" s="238"/>
      <c r="L28" s="238"/>
      <c r="M28" s="354"/>
      <c r="N28" s="355">
        <f>Railway!P23</f>
        <v>-0.041762092473760004</v>
      </c>
      <c r="O28" s="17"/>
      <c r="P28" s="17"/>
      <c r="Q28" s="252"/>
      <c r="R28" s="17"/>
    </row>
    <row r="29" spans="1:18" ht="54" customHeight="1" thickBot="1">
      <c r="A29" s="352" t="s">
        <v>304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328</v>
      </c>
      <c r="B33" s="17"/>
      <c r="C33" s="17"/>
      <c r="D33" s="17"/>
      <c r="E33" s="351"/>
      <c r="F33" s="351"/>
      <c r="G33" s="17"/>
      <c r="H33" s="17"/>
      <c r="I33" s="17"/>
    </row>
    <row r="34" spans="1:9" ht="15">
      <c r="A34" s="230"/>
      <c r="B34" s="230"/>
      <c r="C34" s="230"/>
      <c r="D34" s="230"/>
      <c r="E34" s="351"/>
      <c r="F34" s="351"/>
      <c r="G34" s="17"/>
      <c r="H34" s="17"/>
      <c r="I34" s="17"/>
    </row>
    <row r="35" spans="1:9" s="351" customFormat="1" ht="15" customHeight="1">
      <c r="A35" s="363" t="s">
        <v>336</v>
      </c>
      <c r="E35"/>
      <c r="F35"/>
      <c r="G35" s="230"/>
      <c r="H35" s="230"/>
      <c r="I35" s="230"/>
    </row>
    <row r="36" spans="1:9" s="351" customFormat="1" ht="15" customHeight="1">
      <c r="A36" s="363"/>
      <c r="E36"/>
      <c r="F36"/>
      <c r="H36" s="230"/>
      <c r="I36" s="230"/>
    </row>
    <row r="37" spans="1:9" s="351" customFormat="1" ht="15" customHeight="1">
      <c r="A37" s="363" t="s">
        <v>337</v>
      </c>
      <c r="E37"/>
      <c r="F37"/>
      <c r="I37" s="230"/>
    </row>
    <row r="38" spans="1:9" s="351" customFormat="1" ht="15" customHeight="1">
      <c r="A38" s="362"/>
      <c r="E38"/>
      <c r="F38"/>
      <c r="I38" s="230"/>
    </row>
    <row r="39" spans="1:9" s="351" customFormat="1" ht="15" customHeight="1">
      <c r="A39" s="363"/>
      <c r="E39"/>
      <c r="F39"/>
      <c r="I39" s="230"/>
    </row>
    <row r="40" spans="1:6" s="351" customFormat="1" ht="15" customHeight="1">
      <c r="A40" s="363"/>
      <c r="B40" s="35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2021-01-15T08:28:57Z</cp:lastPrinted>
  <dcterms:created xsi:type="dcterms:W3CDTF">1996-10-14T23:33:28Z</dcterms:created>
  <dcterms:modified xsi:type="dcterms:W3CDTF">2021-01-20T07:22:52Z</dcterms:modified>
  <cp:category/>
  <cp:version/>
  <cp:contentType/>
  <cp:contentStatus/>
</cp:coreProperties>
</file>